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s1.xml" ContentType="application/vnd.ms-excel.threadedcomments+xml"/>
  <Override PartName="/xl/threadedComments/threadedComments9.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Q:\2 aktuell\FR NWG Modernisierung\02 Planung und Organisation\Förderrichtlinie\Kosten+Förderhöhe pro Bauteil gem U-Wert-Tabelle\"/>
    </mc:Choice>
  </mc:AlternateContent>
  <workbookProtection workbookAlgorithmName="SHA-512" workbookHashValue="ZBjiGESOuKCNsM8A2w7YEJKc+uJEdRApkq2WrLpuCfuaPTaN3E7InO358ezL09rhXjbVIKa3LSC0j9Vbra5UGg==" workbookSaltValue="Tym93qerAam3rPs2cbZFiw==" workbookSpinCount="100000" lockStructure="1"/>
  <bookViews>
    <workbookView xWindow="570" yWindow="-120" windowWidth="28350" windowHeight="15720" tabRatio="613"/>
  </bookViews>
  <sheets>
    <sheet name="1. Eingabe" sheetId="8" r:id="rId1"/>
    <sheet name="2. Anlage Antrag" sheetId="22" r:id="rId2"/>
    <sheet name="1.1 Dropdown-Daten" sheetId="9" state="hidden" r:id="rId3"/>
    <sheet name="1.2. Fördersätze" sheetId="10" state="hidden" r:id="rId4"/>
    <sheet name="1.2.1 Kosten pro m2" sheetId="16" state="hidden" r:id="rId5"/>
    <sheet name="1.2.2 Austarierung" sheetId="17" state="hidden" r:id="rId6"/>
    <sheet name="1.2.3 Fördersätze für FR" sheetId="18" state="hidden" r:id="rId7"/>
    <sheet name="1.3 Berechnung" sheetId="14" state="hidden" r:id="rId8"/>
    <sheet name="3. Erläuterungen" sheetId="15" r:id="rId9"/>
    <sheet name="4. Anwendungshinweise" sheetId="12" r:id="rId10"/>
    <sheet name="5. Version" sheetId="13" state="hidden" r:id="rId11"/>
    <sheet name="Notizen intern" sheetId="5" state="hidden" r:id="rId12"/>
  </sheets>
  <definedNames>
    <definedName name="_xlnm.Print_Area" localSheetId="0">'1. Eingabe'!$A$1:$J$70</definedName>
    <definedName name="_xlnm.Print_Area" localSheetId="1">'2. Anlage Antrag'!$A$1:$I$36</definedName>
    <definedName name="_xlnm.Print_Area" localSheetId="8">'3. Erläuterungen'!$A$1:$G$27</definedName>
    <definedName name="Förderweg">'1.1 Dropdown-Daten'!$D$11:$D$13</definedName>
    <definedName name="SAPCrosstab3">#REF!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8" l="1"/>
  <c r="B26" i="15"/>
  <c r="B19" i="15"/>
  <c r="B18" i="15"/>
  <c r="B15" i="15"/>
  <c r="B13" i="15"/>
  <c r="B12" i="15"/>
  <c r="B11" i="15"/>
  <c r="B7" i="15"/>
  <c r="T19" i="14"/>
  <c r="S19" i="14"/>
  <c r="R19" i="14"/>
  <c r="Q19" i="14"/>
  <c r="P19" i="14"/>
  <c r="O19" i="14"/>
  <c r="N19" i="14"/>
  <c r="M19" i="14"/>
  <c r="L19" i="14"/>
  <c r="K19" i="14"/>
  <c r="J19" i="14"/>
  <c r="I19" i="14"/>
  <c r="H19" i="14"/>
  <c r="G19" i="14"/>
  <c r="F19" i="14"/>
  <c r="E19" i="14"/>
  <c r="D19" i="14"/>
  <c r="C19" i="14"/>
  <c r="B19" i="14"/>
  <c r="T18" i="14"/>
  <c r="S18" i="14"/>
  <c r="R18" i="14"/>
  <c r="Q18" i="14"/>
  <c r="P18" i="14"/>
  <c r="O18" i="14"/>
  <c r="N18" i="14"/>
  <c r="L18" i="14"/>
  <c r="K18" i="14"/>
  <c r="J18" i="14"/>
  <c r="I18" i="14"/>
  <c r="H18" i="14"/>
  <c r="G18" i="14"/>
  <c r="F18" i="14"/>
  <c r="E18" i="14"/>
  <c r="D18" i="14"/>
  <c r="C18" i="14"/>
  <c r="B18" i="14"/>
  <c r="E10" i="14" a="1"/>
  <c r="E10" i="14" s="1"/>
  <c r="I10" i="14" s="1"/>
  <c r="J10" i="14" s="1"/>
  <c r="D10" i="14"/>
  <c r="G9" i="14"/>
  <c r="H9" i="14" s="1"/>
  <c r="E9" i="14"/>
  <c r="D9" i="14" a="1"/>
  <c r="D9" i="14"/>
  <c r="E8" i="14" a="1"/>
  <c r="E8" i="14" s="1"/>
  <c r="I8" i="14" s="1"/>
  <c r="J8" i="14" s="1"/>
  <c r="D8" i="14"/>
  <c r="E7" i="14" a="1"/>
  <c r="E7" i="14" s="1"/>
  <c r="I7" i="14" s="1"/>
  <c r="J7" i="14" s="1"/>
  <c r="D7" i="14"/>
  <c r="H161" i="18"/>
  <c r="G161" i="18"/>
  <c r="F161" i="18"/>
  <c r="E161" i="18"/>
  <c r="D161" i="18"/>
  <c r="C161" i="18"/>
  <c r="B161" i="18"/>
  <c r="H160" i="18"/>
  <c r="G160" i="18"/>
  <c r="F160" i="18"/>
  <c r="E160" i="18"/>
  <c r="D160" i="18"/>
  <c r="C160" i="18"/>
  <c r="B160" i="18"/>
  <c r="H159" i="18"/>
  <c r="G159" i="18"/>
  <c r="F159" i="18"/>
  <c r="E159" i="18"/>
  <c r="D159" i="18"/>
  <c r="C159" i="18"/>
  <c r="B159" i="18"/>
  <c r="A159" i="18"/>
  <c r="H158" i="18"/>
  <c r="G158" i="18"/>
  <c r="F158" i="18"/>
  <c r="E158" i="18"/>
  <c r="D158" i="18"/>
  <c r="C158" i="18"/>
  <c r="B158" i="18"/>
  <c r="H157" i="18"/>
  <c r="G157" i="18"/>
  <c r="F157" i="18"/>
  <c r="E157" i="18"/>
  <c r="D157" i="18"/>
  <c r="C157" i="18"/>
  <c r="B157" i="18"/>
  <c r="H156" i="18"/>
  <c r="G156" i="18"/>
  <c r="F156" i="18"/>
  <c r="E156" i="18"/>
  <c r="D156" i="18"/>
  <c r="C156" i="18"/>
  <c r="B156" i="18"/>
  <c r="A156" i="18"/>
  <c r="H155" i="18"/>
  <c r="G155" i="18"/>
  <c r="F155" i="18"/>
  <c r="E155" i="18"/>
  <c r="D155" i="18"/>
  <c r="C155" i="18"/>
  <c r="B155" i="18"/>
  <c r="H154" i="18"/>
  <c r="G154" i="18"/>
  <c r="F154" i="18"/>
  <c r="E154" i="18"/>
  <c r="D154" i="18"/>
  <c r="C154" i="18"/>
  <c r="B154" i="18"/>
  <c r="H153" i="18"/>
  <c r="G153" i="18"/>
  <c r="F153" i="18"/>
  <c r="E153" i="18"/>
  <c r="D153" i="18"/>
  <c r="C153" i="18"/>
  <c r="B153" i="18"/>
  <c r="A153" i="18"/>
  <c r="B152" i="18"/>
  <c r="A152" i="18"/>
  <c r="H151" i="18"/>
  <c r="G151" i="18"/>
  <c r="F151" i="18"/>
  <c r="E151" i="18"/>
  <c r="D151" i="18"/>
  <c r="C151" i="18"/>
  <c r="F149" i="18"/>
  <c r="E149" i="18"/>
  <c r="D149" i="18"/>
  <c r="C149" i="18"/>
  <c r="B149" i="18"/>
  <c r="F148" i="18"/>
  <c r="E148" i="18"/>
  <c r="D148" i="18"/>
  <c r="C148" i="18"/>
  <c r="B148" i="18"/>
  <c r="F147" i="18"/>
  <c r="E147" i="18"/>
  <c r="D147" i="18"/>
  <c r="C147" i="18"/>
  <c r="B147" i="18"/>
  <c r="A147" i="18"/>
  <c r="F146" i="18"/>
  <c r="E146" i="18"/>
  <c r="D146" i="18"/>
  <c r="C146" i="18"/>
  <c r="B146" i="18"/>
  <c r="F145" i="18"/>
  <c r="E145" i="18"/>
  <c r="D145" i="18"/>
  <c r="C145" i="18"/>
  <c r="B145" i="18"/>
  <c r="F144" i="18"/>
  <c r="E144" i="18"/>
  <c r="D144" i="18"/>
  <c r="C144" i="18"/>
  <c r="B144" i="18"/>
  <c r="A144" i="18"/>
  <c r="F143" i="18"/>
  <c r="E143" i="18"/>
  <c r="D143" i="18"/>
  <c r="C143" i="18"/>
  <c r="B143" i="18"/>
  <c r="F142" i="18"/>
  <c r="E142" i="18"/>
  <c r="D142" i="18"/>
  <c r="C142" i="18"/>
  <c r="B142" i="18"/>
  <c r="F141" i="18"/>
  <c r="E141" i="18"/>
  <c r="D141" i="18"/>
  <c r="C141" i="18"/>
  <c r="B141" i="18"/>
  <c r="A141" i="18"/>
  <c r="B140" i="18"/>
  <c r="A140" i="18"/>
  <c r="F139" i="18"/>
  <c r="E139" i="18"/>
  <c r="D139" i="18"/>
  <c r="C139" i="18"/>
  <c r="F137" i="18"/>
  <c r="E137" i="18"/>
  <c r="D137" i="18"/>
  <c r="C137" i="18"/>
  <c r="B137" i="18"/>
  <c r="F136" i="18"/>
  <c r="E136" i="18"/>
  <c r="D136" i="18"/>
  <c r="C136" i="18"/>
  <c r="B136" i="18"/>
  <c r="F135" i="18"/>
  <c r="E135" i="18"/>
  <c r="D135" i="18"/>
  <c r="C135" i="18"/>
  <c r="B135" i="18"/>
  <c r="A135" i="18"/>
  <c r="F134" i="18"/>
  <c r="E134" i="18"/>
  <c r="D134" i="18"/>
  <c r="C134" i="18"/>
  <c r="B134" i="18"/>
  <c r="F133" i="18"/>
  <c r="E133" i="18"/>
  <c r="D133" i="18"/>
  <c r="C133" i="18"/>
  <c r="B133" i="18"/>
  <c r="F132" i="18"/>
  <c r="E132" i="18"/>
  <c r="D132" i="18"/>
  <c r="C132" i="18"/>
  <c r="B132" i="18"/>
  <c r="A132" i="18"/>
  <c r="F131" i="18"/>
  <c r="E131" i="18"/>
  <c r="D131" i="18"/>
  <c r="C131" i="18"/>
  <c r="B131" i="18"/>
  <c r="F130" i="18"/>
  <c r="E130" i="18"/>
  <c r="D130" i="18"/>
  <c r="C130" i="18"/>
  <c r="B130" i="18"/>
  <c r="F129" i="18"/>
  <c r="E129" i="18"/>
  <c r="D129" i="18"/>
  <c r="C129" i="18"/>
  <c r="B129" i="18"/>
  <c r="A129" i="18"/>
  <c r="B128" i="18"/>
  <c r="A128" i="18"/>
  <c r="F127" i="18"/>
  <c r="D127" i="18"/>
  <c r="C127" i="18"/>
  <c r="G125" i="18"/>
  <c r="F125" i="18"/>
  <c r="E125" i="18"/>
  <c r="D125" i="18"/>
  <c r="C125" i="18"/>
  <c r="B125" i="18"/>
  <c r="G124" i="18"/>
  <c r="F124" i="18"/>
  <c r="E124" i="18"/>
  <c r="D124" i="18"/>
  <c r="C124" i="18"/>
  <c r="B124" i="18"/>
  <c r="G123" i="18"/>
  <c r="F123" i="18"/>
  <c r="E123" i="18"/>
  <c r="D123" i="18"/>
  <c r="C123" i="18"/>
  <c r="B123" i="18"/>
  <c r="A123" i="18"/>
  <c r="G122" i="18"/>
  <c r="F122" i="18"/>
  <c r="E122" i="18"/>
  <c r="D122" i="18"/>
  <c r="C122" i="18"/>
  <c r="B122" i="18"/>
  <c r="G121" i="18"/>
  <c r="F121" i="18"/>
  <c r="E121" i="18"/>
  <c r="D121" i="18"/>
  <c r="C121" i="18"/>
  <c r="B121" i="18"/>
  <c r="G120" i="18"/>
  <c r="F120" i="18"/>
  <c r="E120" i="18"/>
  <c r="D120" i="18"/>
  <c r="C120" i="18"/>
  <c r="B120" i="18"/>
  <c r="A120" i="18"/>
  <c r="G119" i="18"/>
  <c r="F119" i="18"/>
  <c r="E119" i="18"/>
  <c r="D119" i="18"/>
  <c r="C119" i="18"/>
  <c r="B119" i="18"/>
  <c r="G118" i="18"/>
  <c r="F118" i="18"/>
  <c r="E118" i="18"/>
  <c r="D118" i="18"/>
  <c r="C118" i="18"/>
  <c r="B118" i="18"/>
  <c r="G117" i="18"/>
  <c r="F117" i="18"/>
  <c r="E117" i="18"/>
  <c r="D117" i="18"/>
  <c r="C117" i="18"/>
  <c r="B117" i="18"/>
  <c r="A117" i="18"/>
  <c r="J116" i="18"/>
  <c r="B116" i="18"/>
  <c r="A116" i="18"/>
  <c r="G115" i="18"/>
  <c r="F115" i="18"/>
  <c r="E115" i="18"/>
  <c r="D115" i="18"/>
  <c r="C115" i="18"/>
  <c r="A112" i="18"/>
  <c r="H109" i="18"/>
  <c r="G109" i="18"/>
  <c r="F109" i="18"/>
  <c r="E109" i="18"/>
  <c r="D109" i="18"/>
  <c r="C109" i="18"/>
  <c r="B109" i="18"/>
  <c r="H108" i="18"/>
  <c r="G108" i="18"/>
  <c r="F108" i="18"/>
  <c r="E108" i="18"/>
  <c r="D108" i="18"/>
  <c r="C108" i="18"/>
  <c r="B108" i="18"/>
  <c r="H107" i="18"/>
  <c r="G107" i="18"/>
  <c r="F107" i="18"/>
  <c r="E107" i="18"/>
  <c r="D107" i="18"/>
  <c r="C107" i="18"/>
  <c r="B107" i="18"/>
  <c r="A107" i="18"/>
  <c r="H106" i="18"/>
  <c r="G106" i="18"/>
  <c r="F106" i="18"/>
  <c r="E106" i="18"/>
  <c r="D106" i="18"/>
  <c r="C106" i="18"/>
  <c r="B106" i="18"/>
  <c r="H105" i="18"/>
  <c r="G105" i="18"/>
  <c r="F105" i="18"/>
  <c r="E105" i="18"/>
  <c r="D105" i="18"/>
  <c r="C105" i="18"/>
  <c r="B105" i="18"/>
  <c r="H104" i="18"/>
  <c r="G104" i="18"/>
  <c r="F104" i="18"/>
  <c r="E104" i="18"/>
  <c r="D104" i="18"/>
  <c r="C104" i="18"/>
  <c r="B104" i="18"/>
  <c r="A104" i="18"/>
  <c r="H103" i="18"/>
  <c r="G103" i="18"/>
  <c r="F103" i="18"/>
  <c r="E103" i="18"/>
  <c r="D103" i="18"/>
  <c r="C103" i="18"/>
  <c r="B103" i="18"/>
  <c r="H102" i="18"/>
  <c r="G102" i="18"/>
  <c r="F102" i="18"/>
  <c r="E102" i="18"/>
  <c r="D102" i="18"/>
  <c r="C102" i="18"/>
  <c r="B102" i="18"/>
  <c r="H101" i="18"/>
  <c r="G101" i="18"/>
  <c r="F101" i="18"/>
  <c r="E101" i="18"/>
  <c r="D101" i="18"/>
  <c r="C101" i="18"/>
  <c r="B101" i="18"/>
  <c r="A101" i="18"/>
  <c r="B100" i="18"/>
  <c r="A100" i="18"/>
  <c r="H99" i="18"/>
  <c r="G99" i="18"/>
  <c r="F99" i="18"/>
  <c r="E99" i="18"/>
  <c r="D99" i="18"/>
  <c r="C99" i="18"/>
  <c r="F97" i="18"/>
  <c r="E97" i="18"/>
  <c r="D97" i="18"/>
  <c r="C97" i="18"/>
  <c r="B97" i="18"/>
  <c r="F96" i="18"/>
  <c r="E96" i="18"/>
  <c r="D96" i="18"/>
  <c r="C96" i="18"/>
  <c r="B96" i="18"/>
  <c r="F95" i="18"/>
  <c r="E95" i="18"/>
  <c r="D95" i="18"/>
  <c r="C95" i="18"/>
  <c r="B95" i="18"/>
  <c r="A95" i="18"/>
  <c r="F94" i="18"/>
  <c r="E94" i="18"/>
  <c r="D94" i="18"/>
  <c r="C94" i="18"/>
  <c r="B94" i="18"/>
  <c r="F93" i="18"/>
  <c r="E93" i="18"/>
  <c r="D93" i="18"/>
  <c r="C93" i="18"/>
  <c r="B93" i="18"/>
  <c r="F92" i="18"/>
  <c r="E92" i="18"/>
  <c r="D92" i="18"/>
  <c r="C92" i="18"/>
  <c r="B92" i="18"/>
  <c r="A92" i="18"/>
  <c r="F91" i="18"/>
  <c r="E91" i="18"/>
  <c r="D91" i="18"/>
  <c r="C91" i="18"/>
  <c r="B91" i="18"/>
  <c r="F90" i="18"/>
  <c r="E90" i="18"/>
  <c r="D90" i="18"/>
  <c r="C90" i="18"/>
  <c r="B90" i="18"/>
  <c r="F89" i="18"/>
  <c r="E89" i="18"/>
  <c r="D89" i="18"/>
  <c r="C89" i="18"/>
  <c r="B89" i="18"/>
  <c r="A89" i="18"/>
  <c r="B88" i="18"/>
  <c r="A88" i="18"/>
  <c r="F87" i="18"/>
  <c r="E87" i="18"/>
  <c r="D87" i="18"/>
  <c r="C87" i="18"/>
  <c r="F85" i="18"/>
  <c r="E85" i="18"/>
  <c r="D85" i="18"/>
  <c r="C85" i="18"/>
  <c r="B85" i="18"/>
  <c r="F84" i="18"/>
  <c r="E84" i="18"/>
  <c r="D84" i="18"/>
  <c r="C84" i="18"/>
  <c r="B84" i="18"/>
  <c r="F83" i="18"/>
  <c r="E83" i="18"/>
  <c r="D83" i="18"/>
  <c r="C83" i="18"/>
  <c r="B83" i="18"/>
  <c r="A83" i="18"/>
  <c r="F82" i="18"/>
  <c r="E82" i="18"/>
  <c r="D82" i="18"/>
  <c r="C82" i="18"/>
  <c r="B82" i="18"/>
  <c r="F81" i="18"/>
  <c r="E81" i="18"/>
  <c r="D81" i="18"/>
  <c r="C81" i="18"/>
  <c r="B81" i="18"/>
  <c r="F80" i="18"/>
  <c r="E80" i="18"/>
  <c r="D80" i="18"/>
  <c r="C80" i="18"/>
  <c r="B80" i="18"/>
  <c r="A80" i="18"/>
  <c r="F79" i="18"/>
  <c r="E79" i="18"/>
  <c r="D79" i="18"/>
  <c r="C79" i="18"/>
  <c r="B79" i="18"/>
  <c r="F78" i="18"/>
  <c r="E78" i="18"/>
  <c r="D78" i="18"/>
  <c r="C78" i="18"/>
  <c r="B78" i="18"/>
  <c r="F77" i="18"/>
  <c r="E77" i="18"/>
  <c r="D77" i="18"/>
  <c r="C77" i="18"/>
  <c r="B77" i="18"/>
  <c r="A77" i="18"/>
  <c r="B76" i="18"/>
  <c r="A76" i="18"/>
  <c r="F75" i="18"/>
  <c r="D75" i="18"/>
  <c r="C75" i="18"/>
  <c r="G73" i="18"/>
  <c r="F73" i="18"/>
  <c r="E73" i="18"/>
  <c r="D73" i="18"/>
  <c r="C73" i="18"/>
  <c r="B73" i="18"/>
  <c r="G72" i="18"/>
  <c r="F72" i="18"/>
  <c r="E72" i="18"/>
  <c r="D72" i="18"/>
  <c r="C72" i="18"/>
  <c r="B72" i="18"/>
  <c r="G71" i="18"/>
  <c r="F71" i="18"/>
  <c r="E71" i="18"/>
  <c r="D71" i="18"/>
  <c r="C71" i="18"/>
  <c r="B71" i="18"/>
  <c r="A71" i="18"/>
  <c r="G70" i="18"/>
  <c r="F70" i="18"/>
  <c r="E70" i="18"/>
  <c r="D70" i="18"/>
  <c r="C70" i="18"/>
  <c r="B70" i="18"/>
  <c r="G69" i="18"/>
  <c r="F69" i="18"/>
  <c r="E69" i="18"/>
  <c r="D69" i="18"/>
  <c r="C69" i="18"/>
  <c r="B69" i="18"/>
  <c r="G68" i="18"/>
  <c r="F68" i="18"/>
  <c r="E68" i="18"/>
  <c r="D68" i="18"/>
  <c r="C68" i="18"/>
  <c r="B68" i="18"/>
  <c r="A68" i="18"/>
  <c r="G67" i="18"/>
  <c r="F67" i="18"/>
  <c r="E67" i="18"/>
  <c r="D67" i="18"/>
  <c r="C67" i="18"/>
  <c r="B67" i="18"/>
  <c r="G66" i="18"/>
  <c r="F66" i="18"/>
  <c r="E66" i="18"/>
  <c r="D66" i="18"/>
  <c r="C66" i="18"/>
  <c r="B66" i="18"/>
  <c r="G65" i="18"/>
  <c r="F65" i="18"/>
  <c r="E65" i="18"/>
  <c r="D65" i="18"/>
  <c r="C65" i="18"/>
  <c r="B65" i="18"/>
  <c r="A65" i="18"/>
  <c r="J64" i="18"/>
  <c r="B64" i="18"/>
  <c r="A64" i="18"/>
  <c r="G63" i="18"/>
  <c r="F63" i="18"/>
  <c r="E63" i="18"/>
  <c r="D63" i="18"/>
  <c r="C63" i="18"/>
  <c r="E60" i="18"/>
  <c r="A60" i="18"/>
  <c r="H56" i="18"/>
  <c r="G56" i="18"/>
  <c r="F56" i="18"/>
  <c r="E56" i="18"/>
  <c r="D56" i="18"/>
  <c r="C56" i="18"/>
  <c r="B56" i="18"/>
  <c r="H55" i="18"/>
  <c r="G55" i="18"/>
  <c r="F55" i="18"/>
  <c r="E55" i="18"/>
  <c r="D55" i="18"/>
  <c r="C55" i="18"/>
  <c r="B55" i="18"/>
  <c r="H54" i="18"/>
  <c r="G54" i="18"/>
  <c r="F54" i="18"/>
  <c r="E54" i="18"/>
  <c r="D54" i="18"/>
  <c r="C54" i="18"/>
  <c r="B54" i="18"/>
  <c r="A54" i="18"/>
  <c r="H53" i="18"/>
  <c r="G53" i="18"/>
  <c r="F53" i="18"/>
  <c r="E53" i="18"/>
  <c r="D53" i="18"/>
  <c r="C53" i="18"/>
  <c r="B53" i="18"/>
  <c r="H52" i="18"/>
  <c r="G52" i="18"/>
  <c r="F52" i="18"/>
  <c r="E52" i="18"/>
  <c r="D52" i="18"/>
  <c r="C52" i="18"/>
  <c r="B52" i="18"/>
  <c r="H51" i="18"/>
  <c r="G51" i="18"/>
  <c r="F51" i="18"/>
  <c r="E51" i="18"/>
  <c r="D51" i="18"/>
  <c r="C51" i="18"/>
  <c r="B51" i="18"/>
  <c r="A51" i="18"/>
  <c r="H50" i="18"/>
  <c r="G50" i="18"/>
  <c r="F50" i="18"/>
  <c r="E50" i="18"/>
  <c r="D50" i="18"/>
  <c r="C50" i="18"/>
  <c r="B50" i="18"/>
  <c r="H49" i="18"/>
  <c r="G49" i="18"/>
  <c r="F49" i="18"/>
  <c r="E49" i="18"/>
  <c r="D49" i="18"/>
  <c r="C49" i="18"/>
  <c r="B49" i="18"/>
  <c r="H48" i="18"/>
  <c r="G48" i="18"/>
  <c r="F48" i="18"/>
  <c r="E48" i="18"/>
  <c r="D48" i="18"/>
  <c r="C48" i="18"/>
  <c r="B48" i="18"/>
  <c r="A48" i="18"/>
  <c r="B47" i="18"/>
  <c r="A47" i="18"/>
  <c r="H46" i="18"/>
  <c r="G46" i="18"/>
  <c r="F46" i="18"/>
  <c r="E46" i="18"/>
  <c r="D46" i="18"/>
  <c r="C46" i="18"/>
  <c r="F44" i="18"/>
  <c r="E44" i="18"/>
  <c r="D44" i="18"/>
  <c r="C44" i="18"/>
  <c r="B44" i="18"/>
  <c r="F43" i="18"/>
  <c r="E43" i="18"/>
  <c r="D43" i="18"/>
  <c r="C43" i="18"/>
  <c r="B43" i="18"/>
  <c r="F42" i="18"/>
  <c r="E42" i="18"/>
  <c r="D42" i="18"/>
  <c r="C42" i="18"/>
  <c r="B42" i="18"/>
  <c r="A42" i="18"/>
  <c r="F41" i="18"/>
  <c r="E41" i="18"/>
  <c r="D41" i="18"/>
  <c r="C41" i="18"/>
  <c r="B41" i="18"/>
  <c r="F40" i="18"/>
  <c r="E40" i="18"/>
  <c r="D40" i="18"/>
  <c r="C40" i="18"/>
  <c r="B40" i="18"/>
  <c r="F39" i="18"/>
  <c r="E39" i="18"/>
  <c r="D39" i="18"/>
  <c r="C39" i="18"/>
  <c r="B39" i="18"/>
  <c r="A39" i="18"/>
  <c r="F38" i="18"/>
  <c r="E38" i="18"/>
  <c r="D38" i="18"/>
  <c r="C38" i="18"/>
  <c r="B38" i="18"/>
  <c r="F37" i="18"/>
  <c r="E37" i="18"/>
  <c r="D37" i="18"/>
  <c r="C37" i="18"/>
  <c r="B37" i="18"/>
  <c r="F36" i="18"/>
  <c r="E36" i="18"/>
  <c r="D36" i="18"/>
  <c r="C36" i="18"/>
  <c r="B36" i="18"/>
  <c r="A36" i="18"/>
  <c r="B35" i="18"/>
  <c r="A35" i="18"/>
  <c r="F34" i="18"/>
  <c r="E34" i="18"/>
  <c r="D34" i="18"/>
  <c r="C34" i="18"/>
  <c r="F32" i="18"/>
  <c r="E32" i="18"/>
  <c r="D32" i="18"/>
  <c r="C32" i="18"/>
  <c r="B32" i="18"/>
  <c r="F31" i="18"/>
  <c r="E31" i="18"/>
  <c r="D31" i="18"/>
  <c r="C31" i="18"/>
  <c r="B31" i="18"/>
  <c r="F30" i="18"/>
  <c r="E30" i="18"/>
  <c r="D30" i="18"/>
  <c r="C30" i="18"/>
  <c r="B30" i="18"/>
  <c r="A30" i="18"/>
  <c r="F29" i="18"/>
  <c r="E29" i="18"/>
  <c r="D29" i="18"/>
  <c r="C29" i="18"/>
  <c r="B29" i="18"/>
  <c r="F28" i="18"/>
  <c r="E28" i="18"/>
  <c r="D28" i="18"/>
  <c r="C28" i="18"/>
  <c r="B28" i="18"/>
  <c r="F27" i="18"/>
  <c r="E27" i="18"/>
  <c r="D27" i="18"/>
  <c r="C27" i="18"/>
  <c r="B27" i="18"/>
  <c r="A27" i="18"/>
  <c r="F26" i="18"/>
  <c r="E26" i="18"/>
  <c r="D26" i="18"/>
  <c r="C26" i="18"/>
  <c r="B26" i="18"/>
  <c r="F25" i="18"/>
  <c r="E25" i="18"/>
  <c r="D25" i="18"/>
  <c r="C25" i="18"/>
  <c r="B25" i="18"/>
  <c r="F24" i="18"/>
  <c r="E24" i="18"/>
  <c r="D24" i="18"/>
  <c r="C24" i="18"/>
  <c r="B24" i="18"/>
  <c r="A24" i="18"/>
  <c r="B23" i="18"/>
  <c r="A23" i="18"/>
  <c r="F22" i="18"/>
  <c r="D22" i="18"/>
  <c r="C22" i="18"/>
  <c r="G20" i="18"/>
  <c r="F20" i="18"/>
  <c r="E20" i="18"/>
  <c r="D20" i="18"/>
  <c r="C20" i="18"/>
  <c r="B20" i="18"/>
  <c r="G19" i="18"/>
  <c r="F19" i="18"/>
  <c r="E19" i="18"/>
  <c r="D19" i="18"/>
  <c r="C19" i="18"/>
  <c r="B19" i="18"/>
  <c r="G18" i="18"/>
  <c r="F18" i="18"/>
  <c r="E18" i="18"/>
  <c r="D18" i="18"/>
  <c r="C18" i="18"/>
  <c r="B18" i="18"/>
  <c r="A18" i="18"/>
  <c r="G17" i="18"/>
  <c r="F17" i="18"/>
  <c r="E17" i="18"/>
  <c r="D17" i="18"/>
  <c r="C17" i="18"/>
  <c r="B17" i="18"/>
  <c r="G16" i="18"/>
  <c r="F16" i="18"/>
  <c r="E16" i="18"/>
  <c r="D16" i="18"/>
  <c r="C16" i="18"/>
  <c r="B16" i="18"/>
  <c r="G15" i="18"/>
  <c r="F15" i="18"/>
  <c r="E15" i="18"/>
  <c r="D15" i="18"/>
  <c r="C15" i="18"/>
  <c r="B15" i="18"/>
  <c r="A15" i="18"/>
  <c r="G14" i="18"/>
  <c r="F14" i="18"/>
  <c r="E14" i="18"/>
  <c r="D14" i="18"/>
  <c r="C14" i="18"/>
  <c r="B14" i="18"/>
  <c r="G13" i="18"/>
  <c r="F13" i="18"/>
  <c r="E13" i="18"/>
  <c r="D13" i="18"/>
  <c r="C13" i="18"/>
  <c r="B13" i="18"/>
  <c r="G12" i="18"/>
  <c r="F12" i="18"/>
  <c r="E12" i="18"/>
  <c r="D12" i="18"/>
  <c r="C12" i="18"/>
  <c r="B12" i="18"/>
  <c r="A12" i="18"/>
  <c r="L11" i="18"/>
  <c r="K11" i="18"/>
  <c r="J11" i="18"/>
  <c r="B11" i="18"/>
  <c r="A11" i="18"/>
  <c r="G10" i="18"/>
  <c r="F10" i="18"/>
  <c r="E10" i="18"/>
  <c r="D10" i="18"/>
  <c r="C10" i="18"/>
  <c r="A7" i="18"/>
  <c r="L88" i="17"/>
  <c r="J88" i="17"/>
  <c r="H88" i="17"/>
  <c r="F88" i="17"/>
  <c r="D88" i="17"/>
  <c r="B88" i="17"/>
  <c r="A88" i="17"/>
  <c r="L87" i="17"/>
  <c r="J87" i="17"/>
  <c r="H87" i="17"/>
  <c r="F87" i="17"/>
  <c r="D87" i="17"/>
  <c r="B87" i="17"/>
  <c r="A87" i="17"/>
  <c r="L86" i="17"/>
  <c r="J86" i="17"/>
  <c r="H86" i="17"/>
  <c r="F86" i="17"/>
  <c r="D86" i="17"/>
  <c r="B86" i="17"/>
  <c r="A86" i="17"/>
  <c r="L85" i="17"/>
  <c r="J85" i="17"/>
  <c r="H85" i="17"/>
  <c r="F85" i="17"/>
  <c r="D85" i="17"/>
  <c r="B85" i="17"/>
  <c r="A85" i="17"/>
  <c r="L84" i="17"/>
  <c r="J84" i="17"/>
  <c r="H84" i="17"/>
  <c r="F84" i="17"/>
  <c r="D84" i="17"/>
  <c r="B84" i="17"/>
  <c r="A84" i="17"/>
  <c r="L83" i="17"/>
  <c r="J83" i="17"/>
  <c r="H83" i="17"/>
  <c r="F83" i="17"/>
  <c r="D83" i="17"/>
  <c r="B83" i="17"/>
  <c r="A83" i="17"/>
  <c r="L82" i="17"/>
  <c r="J82" i="17"/>
  <c r="H82" i="17"/>
  <c r="F82" i="17"/>
  <c r="D82" i="17"/>
  <c r="B82" i="17"/>
  <c r="A82" i="17"/>
  <c r="L81" i="17"/>
  <c r="J81" i="17"/>
  <c r="H81" i="17"/>
  <c r="F81" i="17"/>
  <c r="D81" i="17"/>
  <c r="B81" i="17"/>
  <c r="A81" i="17"/>
  <c r="L80" i="17"/>
  <c r="J80" i="17"/>
  <c r="H80" i="17"/>
  <c r="F80" i="17"/>
  <c r="D80" i="17"/>
  <c r="B80" i="17"/>
  <c r="A80" i="17"/>
  <c r="A79" i="17"/>
  <c r="A71" i="17"/>
  <c r="L69" i="17"/>
  <c r="J69" i="17"/>
  <c r="H69" i="17"/>
  <c r="F69" i="17"/>
  <c r="D69" i="17"/>
  <c r="B69" i="17"/>
  <c r="A69" i="17"/>
  <c r="L68" i="17"/>
  <c r="J68" i="17"/>
  <c r="H68" i="17"/>
  <c r="F68" i="17"/>
  <c r="D68" i="17"/>
  <c r="B68" i="17"/>
  <c r="A68" i="17"/>
  <c r="L67" i="17"/>
  <c r="J67" i="17"/>
  <c r="H67" i="17"/>
  <c r="F67" i="17"/>
  <c r="D67" i="17"/>
  <c r="B67" i="17"/>
  <c r="A67" i="17"/>
  <c r="L66" i="17"/>
  <c r="J66" i="17"/>
  <c r="H66" i="17"/>
  <c r="F66" i="17"/>
  <c r="D66" i="17"/>
  <c r="B66" i="17"/>
  <c r="A66" i="17"/>
  <c r="L65" i="17"/>
  <c r="J65" i="17"/>
  <c r="H65" i="17"/>
  <c r="F65" i="17"/>
  <c r="D65" i="17"/>
  <c r="B65" i="17"/>
  <c r="A65" i="17"/>
  <c r="L64" i="17"/>
  <c r="J64" i="17"/>
  <c r="H64" i="17"/>
  <c r="F64" i="17"/>
  <c r="D64" i="17"/>
  <c r="B64" i="17"/>
  <c r="A64" i="17"/>
  <c r="L63" i="17"/>
  <c r="J63" i="17"/>
  <c r="H63" i="17"/>
  <c r="F63" i="17"/>
  <c r="D63" i="17"/>
  <c r="B63" i="17"/>
  <c r="A63" i="17"/>
  <c r="L62" i="17"/>
  <c r="J62" i="17"/>
  <c r="H62" i="17"/>
  <c r="F62" i="17"/>
  <c r="D62" i="17"/>
  <c r="B62" i="17"/>
  <c r="A62" i="17"/>
  <c r="L61" i="17"/>
  <c r="J61" i="17"/>
  <c r="H61" i="17"/>
  <c r="F61" i="17"/>
  <c r="D61" i="17"/>
  <c r="B61" i="17"/>
  <c r="A61" i="17"/>
  <c r="A60" i="17"/>
  <c r="A52" i="17"/>
  <c r="L50" i="17"/>
  <c r="J50" i="17"/>
  <c r="H50" i="17"/>
  <c r="F50" i="17"/>
  <c r="D50" i="17"/>
  <c r="B50" i="17"/>
  <c r="A50" i="17"/>
  <c r="L49" i="17"/>
  <c r="J49" i="17"/>
  <c r="H49" i="17"/>
  <c r="F49" i="17"/>
  <c r="D49" i="17"/>
  <c r="B49" i="17"/>
  <c r="A49" i="17"/>
  <c r="L48" i="17"/>
  <c r="J48" i="17"/>
  <c r="H48" i="17"/>
  <c r="F48" i="17"/>
  <c r="D48" i="17"/>
  <c r="B48" i="17"/>
  <c r="A48" i="17"/>
  <c r="L47" i="17"/>
  <c r="J47" i="17"/>
  <c r="H47" i="17"/>
  <c r="F47" i="17"/>
  <c r="D47" i="17"/>
  <c r="B47" i="17"/>
  <c r="A47" i="17"/>
  <c r="L46" i="17"/>
  <c r="J46" i="17"/>
  <c r="H46" i="17"/>
  <c r="F46" i="17"/>
  <c r="D46" i="17"/>
  <c r="B46" i="17"/>
  <c r="A46" i="17"/>
  <c r="L45" i="17"/>
  <c r="J45" i="17"/>
  <c r="H45" i="17"/>
  <c r="F45" i="17"/>
  <c r="D45" i="17"/>
  <c r="B45" i="17"/>
  <c r="A45" i="17"/>
  <c r="L44" i="17"/>
  <c r="J44" i="17"/>
  <c r="H44" i="17"/>
  <c r="F44" i="17"/>
  <c r="D44" i="17"/>
  <c r="B44" i="17"/>
  <c r="A44" i="17"/>
  <c r="L43" i="17"/>
  <c r="J43" i="17"/>
  <c r="H43" i="17"/>
  <c r="F43" i="17"/>
  <c r="D43" i="17"/>
  <c r="B43" i="17"/>
  <c r="A43" i="17"/>
  <c r="L42" i="17"/>
  <c r="J42" i="17"/>
  <c r="H42" i="17"/>
  <c r="F42" i="17"/>
  <c r="D42" i="17"/>
  <c r="B42" i="17"/>
  <c r="A42" i="17"/>
  <c r="A41" i="17"/>
  <c r="A33" i="17"/>
  <c r="D31" i="17"/>
  <c r="B31" i="17"/>
  <c r="A31" i="17"/>
  <c r="D30" i="17"/>
  <c r="B30" i="17"/>
  <c r="A30" i="17"/>
  <c r="D29" i="17"/>
  <c r="B29" i="17"/>
  <c r="A29" i="17"/>
  <c r="D28" i="17"/>
  <c r="B28" i="17"/>
  <c r="A28" i="17"/>
  <c r="D27" i="17"/>
  <c r="B27" i="17"/>
  <c r="A27" i="17"/>
  <c r="D26" i="17"/>
  <c r="B26" i="17"/>
  <c r="A26" i="17"/>
  <c r="D25" i="17"/>
  <c r="B25" i="17"/>
  <c r="A25" i="17"/>
  <c r="D24" i="17"/>
  <c r="B24" i="17"/>
  <c r="A24" i="17"/>
  <c r="D23" i="17"/>
  <c r="B23" i="17"/>
  <c r="A23" i="17"/>
  <c r="A22" i="17"/>
  <c r="I17" i="17"/>
  <c r="E16" i="17"/>
  <c r="I15" i="17"/>
  <c r="A8" i="17"/>
  <c r="V68" i="10" a="1"/>
  <c r="V68" i="10"/>
  <c r="U68" i="10" a="1"/>
  <c r="U68" i="10"/>
  <c r="T68" i="10" a="1"/>
  <c r="T68" i="10"/>
  <c r="S68" i="10" a="1"/>
  <c r="S68" i="10"/>
  <c r="R68" i="10" a="1"/>
  <c r="R68" i="10"/>
  <c r="Q68" i="10" a="1"/>
  <c r="Q68" i="10"/>
  <c r="P68" i="10" a="1"/>
  <c r="P68" i="10"/>
  <c r="O68" i="10" a="1"/>
  <c r="O68" i="10"/>
  <c r="N68" i="10" a="1"/>
  <c r="N68" i="10"/>
  <c r="M68" i="10" a="1"/>
  <c r="M68" i="10"/>
  <c r="L68" i="10" a="1"/>
  <c r="L68" i="10"/>
  <c r="K68" i="10" a="1"/>
  <c r="K68" i="10"/>
  <c r="J68" i="10" a="1"/>
  <c r="J68" i="10"/>
  <c r="I68" i="10" a="1"/>
  <c r="I68" i="10"/>
  <c r="H68" i="10" a="1"/>
  <c r="H68" i="10"/>
  <c r="G68" i="10" a="1"/>
  <c r="G68" i="10"/>
  <c r="F68" i="10" a="1"/>
  <c r="F68" i="10"/>
  <c r="E68" i="10" a="1"/>
  <c r="E68" i="10"/>
  <c r="D68" i="10" a="1"/>
  <c r="D68" i="10"/>
  <c r="C68" i="10"/>
  <c r="B68" i="10"/>
  <c r="A68" i="10"/>
  <c r="V67" i="10" a="1"/>
  <c r="V67" i="10"/>
  <c r="U67" i="10" a="1"/>
  <c r="U67" i="10"/>
  <c r="T67" i="10" a="1"/>
  <c r="T67" i="10"/>
  <c r="S67" i="10" a="1"/>
  <c r="S67" i="10"/>
  <c r="R67" i="10" a="1"/>
  <c r="R67" i="10"/>
  <c r="Q67" i="10" a="1"/>
  <c r="Q67" i="10"/>
  <c r="P67" i="10" a="1"/>
  <c r="P67" i="10"/>
  <c r="O67" i="10" a="1"/>
  <c r="O67" i="10"/>
  <c r="N67" i="10" a="1"/>
  <c r="N67" i="10"/>
  <c r="M67" i="10" a="1"/>
  <c r="M67" i="10"/>
  <c r="L67" i="10" a="1"/>
  <c r="L67" i="10"/>
  <c r="K67" i="10" a="1"/>
  <c r="K67" i="10"/>
  <c r="J67" i="10" a="1"/>
  <c r="J67" i="10"/>
  <c r="I67" i="10" a="1"/>
  <c r="I67" i="10"/>
  <c r="H67" i="10" a="1"/>
  <c r="H67" i="10"/>
  <c r="G67" i="10" a="1"/>
  <c r="G67" i="10"/>
  <c r="F67" i="10" a="1"/>
  <c r="F67" i="10"/>
  <c r="E67" i="10" a="1"/>
  <c r="E67" i="10"/>
  <c r="D67" i="10" a="1"/>
  <c r="D67" i="10"/>
  <c r="C67" i="10"/>
  <c r="B67" i="10"/>
  <c r="A67" i="10"/>
  <c r="V66" i="10" a="1"/>
  <c r="V66" i="10"/>
  <c r="U66" i="10" a="1"/>
  <c r="U66" i="10"/>
  <c r="T66" i="10" a="1"/>
  <c r="T66" i="10"/>
  <c r="S66" i="10" a="1"/>
  <c r="S66" i="10"/>
  <c r="R66" i="10" a="1"/>
  <c r="R66" i="10"/>
  <c r="Q66" i="10" a="1"/>
  <c r="Q66" i="10"/>
  <c r="P66" i="10" a="1"/>
  <c r="P66" i="10"/>
  <c r="O66" i="10" a="1"/>
  <c r="O66" i="10"/>
  <c r="N66" i="10" a="1"/>
  <c r="N66" i="10"/>
  <c r="M66" i="10" a="1"/>
  <c r="M66" i="10"/>
  <c r="L66" i="10" a="1"/>
  <c r="L66" i="10"/>
  <c r="K66" i="10" a="1"/>
  <c r="K66" i="10"/>
  <c r="J66" i="10" a="1"/>
  <c r="J66" i="10"/>
  <c r="I66" i="10" a="1"/>
  <c r="I66" i="10"/>
  <c r="H66" i="10" a="1"/>
  <c r="H66" i="10"/>
  <c r="G66" i="10" a="1"/>
  <c r="G66" i="10"/>
  <c r="F66" i="10" a="1"/>
  <c r="F66" i="10"/>
  <c r="E66" i="10" a="1"/>
  <c r="E66" i="10"/>
  <c r="D66" i="10" a="1"/>
  <c r="D66" i="10"/>
  <c r="C66" i="10"/>
  <c r="B66" i="10"/>
  <c r="A66" i="10"/>
  <c r="V65" i="10" a="1"/>
  <c r="V65" i="10"/>
  <c r="U65" i="10" a="1"/>
  <c r="U65" i="10"/>
  <c r="T65" i="10" a="1"/>
  <c r="T65" i="10"/>
  <c r="S65" i="10" a="1"/>
  <c r="S65" i="10"/>
  <c r="R65" i="10" a="1"/>
  <c r="R65" i="10"/>
  <c r="Q65" i="10" a="1"/>
  <c r="Q65" i="10"/>
  <c r="P65" i="10" a="1"/>
  <c r="P65" i="10"/>
  <c r="O65" i="10" a="1"/>
  <c r="O65" i="10"/>
  <c r="N65" i="10" a="1"/>
  <c r="N65" i="10"/>
  <c r="M65" i="10" a="1"/>
  <c r="M65" i="10"/>
  <c r="L65" i="10" a="1"/>
  <c r="L65" i="10"/>
  <c r="K65" i="10" a="1"/>
  <c r="K65" i="10"/>
  <c r="J65" i="10" a="1"/>
  <c r="J65" i="10"/>
  <c r="I65" i="10" a="1"/>
  <c r="I65" i="10"/>
  <c r="H65" i="10" a="1"/>
  <c r="H65" i="10"/>
  <c r="G65" i="10" a="1"/>
  <c r="G65" i="10"/>
  <c r="F65" i="10" a="1"/>
  <c r="F65" i="10"/>
  <c r="E65" i="10" a="1"/>
  <c r="E65" i="10"/>
  <c r="D65" i="10" a="1"/>
  <c r="D65" i="10"/>
  <c r="C65" i="10"/>
  <c r="B65" i="10"/>
  <c r="A65" i="10"/>
  <c r="V64" i="10" a="1"/>
  <c r="V64" i="10"/>
  <c r="U64" i="10" a="1"/>
  <c r="U64" i="10"/>
  <c r="T64" i="10" a="1"/>
  <c r="T64" i="10"/>
  <c r="S64" i="10" a="1"/>
  <c r="S64" i="10"/>
  <c r="R64" i="10" a="1"/>
  <c r="R64" i="10"/>
  <c r="Q64" i="10" a="1"/>
  <c r="Q64" i="10"/>
  <c r="P64" i="10" a="1"/>
  <c r="P64" i="10"/>
  <c r="O64" i="10" a="1"/>
  <c r="O64" i="10"/>
  <c r="N64" i="10" a="1"/>
  <c r="N64" i="10"/>
  <c r="M64" i="10" a="1"/>
  <c r="M64" i="10"/>
  <c r="L64" i="10" a="1"/>
  <c r="L64" i="10"/>
  <c r="K64" i="10" a="1"/>
  <c r="K64" i="10"/>
  <c r="J64" i="10" a="1"/>
  <c r="J64" i="10"/>
  <c r="I64" i="10" a="1"/>
  <c r="I64" i="10"/>
  <c r="H64" i="10" a="1"/>
  <c r="H64" i="10"/>
  <c r="G64" i="10" a="1"/>
  <c r="G64" i="10"/>
  <c r="F64" i="10" a="1"/>
  <c r="F64" i="10"/>
  <c r="E64" i="10" a="1"/>
  <c r="E64" i="10"/>
  <c r="D64" i="10" a="1"/>
  <c r="D64" i="10"/>
  <c r="C64" i="10"/>
  <c r="B64" i="10"/>
  <c r="A64" i="10"/>
  <c r="V63" i="10" a="1"/>
  <c r="V63" i="10"/>
  <c r="U63" i="10" a="1"/>
  <c r="U63" i="10"/>
  <c r="T63" i="10" a="1"/>
  <c r="T63" i="10"/>
  <c r="S63" i="10" a="1"/>
  <c r="S63" i="10"/>
  <c r="R63" i="10" a="1"/>
  <c r="R63" i="10"/>
  <c r="Q63" i="10" a="1"/>
  <c r="Q63" i="10"/>
  <c r="P63" i="10" a="1"/>
  <c r="P63" i="10"/>
  <c r="O63" i="10" a="1"/>
  <c r="O63" i="10"/>
  <c r="N63" i="10" a="1"/>
  <c r="N63" i="10"/>
  <c r="M63" i="10" a="1"/>
  <c r="M63" i="10"/>
  <c r="L63" i="10" a="1"/>
  <c r="L63" i="10"/>
  <c r="K63" i="10" a="1"/>
  <c r="K63" i="10"/>
  <c r="J63" i="10" a="1"/>
  <c r="J63" i="10"/>
  <c r="I63" i="10" a="1"/>
  <c r="I63" i="10"/>
  <c r="H63" i="10" a="1"/>
  <c r="H63" i="10"/>
  <c r="G63" i="10" a="1"/>
  <c r="G63" i="10"/>
  <c r="F63" i="10" a="1"/>
  <c r="F63" i="10"/>
  <c r="E63" i="10" a="1"/>
  <c r="E63" i="10"/>
  <c r="D63" i="10" a="1"/>
  <c r="D63" i="10"/>
  <c r="C63" i="10"/>
  <c r="B63" i="10"/>
  <c r="A63" i="10"/>
  <c r="V62" i="10" a="1"/>
  <c r="V62" i="10"/>
  <c r="U62" i="10" a="1"/>
  <c r="U62" i="10"/>
  <c r="T62" i="10" a="1"/>
  <c r="T62" i="10"/>
  <c r="S62" i="10" a="1"/>
  <c r="S62" i="10"/>
  <c r="R62" i="10" a="1"/>
  <c r="R62" i="10"/>
  <c r="Q62" i="10" a="1"/>
  <c r="Q62" i="10"/>
  <c r="P62" i="10" a="1"/>
  <c r="P62" i="10"/>
  <c r="O62" i="10" a="1"/>
  <c r="O62" i="10"/>
  <c r="N62" i="10" a="1"/>
  <c r="N62" i="10"/>
  <c r="M62" i="10" a="1"/>
  <c r="M62" i="10"/>
  <c r="L62" i="10" a="1"/>
  <c r="L62" i="10"/>
  <c r="K62" i="10" a="1"/>
  <c r="K62" i="10"/>
  <c r="J62" i="10" a="1"/>
  <c r="J62" i="10"/>
  <c r="I62" i="10" a="1"/>
  <c r="I62" i="10"/>
  <c r="H62" i="10" a="1"/>
  <c r="H62" i="10"/>
  <c r="G62" i="10" a="1"/>
  <c r="G62" i="10"/>
  <c r="F62" i="10" a="1"/>
  <c r="F62" i="10"/>
  <c r="E62" i="10" a="1"/>
  <c r="E62" i="10"/>
  <c r="D62" i="10" a="1"/>
  <c r="D62" i="10"/>
  <c r="C62" i="10"/>
  <c r="B62" i="10"/>
  <c r="A62" i="10"/>
  <c r="V61" i="10" a="1"/>
  <c r="V61" i="10"/>
  <c r="U61" i="10" a="1"/>
  <c r="U61" i="10"/>
  <c r="T61" i="10" a="1"/>
  <c r="T61" i="10"/>
  <c r="S61" i="10" a="1"/>
  <c r="S61" i="10"/>
  <c r="R61" i="10" a="1"/>
  <c r="R61" i="10"/>
  <c r="Q61" i="10" a="1"/>
  <c r="Q61" i="10"/>
  <c r="P61" i="10" a="1"/>
  <c r="P61" i="10"/>
  <c r="O61" i="10" a="1"/>
  <c r="O61" i="10"/>
  <c r="N61" i="10" a="1"/>
  <c r="N61" i="10"/>
  <c r="M61" i="10" a="1"/>
  <c r="M61" i="10"/>
  <c r="L61" i="10" a="1"/>
  <c r="L61" i="10"/>
  <c r="K61" i="10" a="1"/>
  <c r="K61" i="10"/>
  <c r="J61" i="10" a="1"/>
  <c r="J61" i="10"/>
  <c r="I61" i="10" a="1"/>
  <c r="I61" i="10"/>
  <c r="H61" i="10" a="1"/>
  <c r="H61" i="10"/>
  <c r="G61" i="10" a="1"/>
  <c r="G61" i="10"/>
  <c r="F61" i="10" a="1"/>
  <c r="F61" i="10"/>
  <c r="E61" i="10" a="1"/>
  <c r="E61" i="10"/>
  <c r="D61" i="10" a="1"/>
  <c r="D61" i="10"/>
  <c r="C61" i="10"/>
  <c r="B61" i="10"/>
  <c r="A61" i="10"/>
  <c r="V60" i="10" a="1"/>
  <c r="V60" i="10"/>
  <c r="U60" i="10" a="1"/>
  <c r="U60" i="10"/>
  <c r="T60" i="10" a="1"/>
  <c r="T60" i="10"/>
  <c r="S60" i="10" a="1"/>
  <c r="S60" i="10"/>
  <c r="R60" i="10" a="1"/>
  <c r="R60" i="10"/>
  <c r="Q60" i="10" a="1"/>
  <c r="Q60" i="10"/>
  <c r="P60" i="10" a="1"/>
  <c r="P60" i="10"/>
  <c r="O60" i="10" a="1"/>
  <c r="O60" i="10"/>
  <c r="N60" i="10" a="1"/>
  <c r="N60" i="10"/>
  <c r="M60" i="10" a="1"/>
  <c r="M60" i="10"/>
  <c r="L60" i="10" a="1"/>
  <c r="L60" i="10"/>
  <c r="K60" i="10" a="1"/>
  <c r="K60" i="10"/>
  <c r="J60" i="10" a="1"/>
  <c r="J60" i="10"/>
  <c r="I60" i="10" a="1"/>
  <c r="I60" i="10"/>
  <c r="H60" i="10" a="1"/>
  <c r="H60" i="10"/>
  <c r="G60" i="10" a="1"/>
  <c r="G60" i="10"/>
  <c r="F60" i="10" a="1"/>
  <c r="F60" i="10"/>
  <c r="E60" i="10" a="1"/>
  <c r="E60" i="10"/>
  <c r="D60" i="10" a="1"/>
  <c r="D60" i="10"/>
  <c r="C60" i="10"/>
  <c r="B60" i="10"/>
  <c r="A60" i="10"/>
  <c r="V59" i="10" a="1"/>
  <c r="V59" i="10"/>
  <c r="U59" i="10" a="1"/>
  <c r="U59" i="10"/>
  <c r="T59" i="10" a="1"/>
  <c r="T59" i="10"/>
  <c r="S59" i="10" a="1"/>
  <c r="S59" i="10"/>
  <c r="R59" i="10" a="1"/>
  <c r="R59" i="10"/>
  <c r="Q59" i="10" a="1"/>
  <c r="Q59" i="10"/>
  <c r="P59" i="10" a="1"/>
  <c r="P59" i="10"/>
  <c r="O59" i="10" a="1"/>
  <c r="O59" i="10"/>
  <c r="N59" i="10" a="1"/>
  <c r="N59" i="10"/>
  <c r="M59" i="10" a="1"/>
  <c r="M59" i="10"/>
  <c r="L59" i="10" a="1"/>
  <c r="L59" i="10"/>
  <c r="K59" i="10" a="1"/>
  <c r="K59" i="10"/>
  <c r="J59" i="10" a="1"/>
  <c r="J59" i="10"/>
  <c r="I59" i="10" a="1"/>
  <c r="I59" i="10"/>
  <c r="H59" i="10" a="1"/>
  <c r="H59" i="10"/>
  <c r="G59" i="10" a="1"/>
  <c r="G59" i="10"/>
  <c r="F59" i="10" a="1"/>
  <c r="F59" i="10"/>
  <c r="E59" i="10" a="1"/>
  <c r="E59" i="10"/>
  <c r="D59" i="10" a="1"/>
  <c r="D59" i="10"/>
  <c r="C59" i="10"/>
  <c r="B59" i="10"/>
  <c r="A59" i="10"/>
  <c r="V58" i="10" a="1"/>
  <c r="V58" i="10"/>
  <c r="U58" i="10" a="1"/>
  <c r="U58" i="10"/>
  <c r="T58" i="10" a="1"/>
  <c r="T58" i="10"/>
  <c r="S58" i="10" a="1"/>
  <c r="S58" i="10"/>
  <c r="R58" i="10" a="1"/>
  <c r="R58" i="10"/>
  <c r="Q58" i="10" a="1"/>
  <c r="Q58" i="10"/>
  <c r="P58" i="10" a="1"/>
  <c r="P58" i="10"/>
  <c r="O58" i="10" a="1"/>
  <c r="O58" i="10"/>
  <c r="N58" i="10" a="1"/>
  <c r="N58" i="10"/>
  <c r="M58" i="10" a="1"/>
  <c r="M58" i="10"/>
  <c r="L58" i="10" a="1"/>
  <c r="L58" i="10"/>
  <c r="K58" i="10" a="1"/>
  <c r="K58" i="10"/>
  <c r="J58" i="10" a="1"/>
  <c r="J58" i="10"/>
  <c r="I58" i="10" a="1"/>
  <c r="I58" i="10"/>
  <c r="H58" i="10" a="1"/>
  <c r="H58" i="10"/>
  <c r="G58" i="10" a="1"/>
  <c r="G58" i="10"/>
  <c r="F58" i="10" a="1"/>
  <c r="F58" i="10"/>
  <c r="E58" i="10" a="1"/>
  <c r="E58" i="10"/>
  <c r="D58" i="10" a="1"/>
  <c r="D58" i="10"/>
  <c r="C58" i="10"/>
  <c r="B58" i="10"/>
  <c r="A58" i="10"/>
  <c r="V57" i="10" a="1"/>
  <c r="V57" i="10"/>
  <c r="U57" i="10" a="1"/>
  <c r="U57" i="10"/>
  <c r="T57" i="10" a="1"/>
  <c r="T57" i="10"/>
  <c r="S57" i="10" a="1"/>
  <c r="S57" i="10"/>
  <c r="R57" i="10" a="1"/>
  <c r="R57" i="10"/>
  <c r="Q57" i="10" a="1"/>
  <c r="Q57" i="10"/>
  <c r="P57" i="10" a="1"/>
  <c r="P57" i="10"/>
  <c r="O57" i="10" a="1"/>
  <c r="O57" i="10"/>
  <c r="N57" i="10" a="1"/>
  <c r="N57" i="10"/>
  <c r="M57" i="10" a="1"/>
  <c r="M57" i="10"/>
  <c r="L57" i="10" a="1"/>
  <c r="L57" i="10"/>
  <c r="K57" i="10" a="1"/>
  <c r="K57" i="10"/>
  <c r="J57" i="10" a="1"/>
  <c r="J57" i="10"/>
  <c r="I57" i="10" a="1"/>
  <c r="I57" i="10"/>
  <c r="H57" i="10" a="1"/>
  <c r="H57" i="10"/>
  <c r="G57" i="10" a="1"/>
  <c r="G57" i="10"/>
  <c r="F57" i="10" a="1"/>
  <c r="F57" i="10"/>
  <c r="E57" i="10" a="1"/>
  <c r="E57" i="10"/>
  <c r="D57" i="10" a="1"/>
  <c r="D57" i="10"/>
  <c r="C57" i="10"/>
  <c r="B57" i="10"/>
  <c r="A57" i="10"/>
  <c r="V56" i="10" a="1"/>
  <c r="V56" i="10"/>
  <c r="U56" i="10" a="1"/>
  <c r="U56" i="10"/>
  <c r="T56" i="10" a="1"/>
  <c r="T56" i="10"/>
  <c r="S56" i="10" a="1"/>
  <c r="S56" i="10"/>
  <c r="R56" i="10" a="1"/>
  <c r="R56" i="10"/>
  <c r="Q56" i="10" a="1"/>
  <c r="Q56" i="10"/>
  <c r="P56" i="10" a="1"/>
  <c r="P56" i="10"/>
  <c r="O56" i="10" a="1"/>
  <c r="O56" i="10"/>
  <c r="N56" i="10" a="1"/>
  <c r="N56" i="10"/>
  <c r="M56" i="10" a="1"/>
  <c r="M56" i="10"/>
  <c r="L56" i="10" a="1"/>
  <c r="L56" i="10"/>
  <c r="K56" i="10" a="1"/>
  <c r="K56" i="10"/>
  <c r="J56" i="10" a="1"/>
  <c r="J56" i="10"/>
  <c r="I56" i="10" a="1"/>
  <c r="I56" i="10"/>
  <c r="H56" i="10" a="1"/>
  <c r="H56" i="10"/>
  <c r="G56" i="10" a="1"/>
  <c r="G56" i="10"/>
  <c r="F56" i="10" a="1"/>
  <c r="F56" i="10"/>
  <c r="E56" i="10" a="1"/>
  <c r="E56" i="10"/>
  <c r="D56" i="10" a="1"/>
  <c r="D56" i="10"/>
  <c r="C56" i="10"/>
  <c r="B56" i="10"/>
  <c r="A56" i="10"/>
  <c r="V55" i="10" a="1"/>
  <c r="V55" i="10"/>
  <c r="U55" i="10" a="1"/>
  <c r="U55" i="10"/>
  <c r="T55" i="10" a="1"/>
  <c r="T55" i="10"/>
  <c r="S55" i="10" a="1"/>
  <c r="S55" i="10"/>
  <c r="R55" i="10" a="1"/>
  <c r="R55" i="10"/>
  <c r="Q55" i="10" a="1"/>
  <c r="Q55" i="10"/>
  <c r="P55" i="10" a="1"/>
  <c r="P55" i="10"/>
  <c r="O55" i="10" a="1"/>
  <c r="O55" i="10"/>
  <c r="N55" i="10" a="1"/>
  <c r="N55" i="10"/>
  <c r="M55" i="10" a="1"/>
  <c r="M55" i="10"/>
  <c r="L55" i="10" a="1"/>
  <c r="L55" i="10"/>
  <c r="K55" i="10" a="1"/>
  <c r="K55" i="10"/>
  <c r="J55" i="10" a="1"/>
  <c r="J55" i="10"/>
  <c r="I55" i="10" a="1"/>
  <c r="I55" i="10"/>
  <c r="H55" i="10" a="1"/>
  <c r="H55" i="10"/>
  <c r="G55" i="10" a="1"/>
  <c r="G55" i="10"/>
  <c r="F55" i="10" a="1"/>
  <c r="F55" i="10"/>
  <c r="E55" i="10" a="1"/>
  <c r="E55" i="10"/>
  <c r="D55" i="10" a="1"/>
  <c r="D55" i="10"/>
  <c r="C55" i="10"/>
  <c r="B55" i="10"/>
  <c r="A55" i="10"/>
  <c r="V54" i="10" a="1"/>
  <c r="V54" i="10"/>
  <c r="U54" i="10" a="1"/>
  <c r="U54" i="10"/>
  <c r="T54" i="10" a="1"/>
  <c r="T54" i="10"/>
  <c r="S54" i="10" a="1"/>
  <c r="S54" i="10"/>
  <c r="R54" i="10" a="1"/>
  <c r="R54" i="10"/>
  <c r="Q54" i="10" a="1"/>
  <c r="Q54" i="10"/>
  <c r="P54" i="10" a="1"/>
  <c r="P54" i="10"/>
  <c r="O54" i="10" a="1"/>
  <c r="O54" i="10"/>
  <c r="N54" i="10" a="1"/>
  <c r="N54" i="10"/>
  <c r="M54" i="10" a="1"/>
  <c r="M54" i="10"/>
  <c r="L54" i="10" a="1"/>
  <c r="L54" i="10"/>
  <c r="K54" i="10" a="1"/>
  <c r="K54" i="10"/>
  <c r="J54" i="10" a="1"/>
  <c r="J54" i="10"/>
  <c r="I54" i="10" a="1"/>
  <c r="I54" i="10"/>
  <c r="H54" i="10" a="1"/>
  <c r="H54" i="10"/>
  <c r="G54" i="10" a="1"/>
  <c r="G54" i="10"/>
  <c r="F54" i="10" a="1"/>
  <c r="F54" i="10"/>
  <c r="E54" i="10" a="1"/>
  <c r="E54" i="10"/>
  <c r="D54" i="10" a="1"/>
  <c r="D54" i="10"/>
  <c r="C54" i="10"/>
  <c r="B54" i="10"/>
  <c r="A54" i="10"/>
  <c r="V53" i="10" a="1"/>
  <c r="V53" i="10"/>
  <c r="U53" i="10" a="1"/>
  <c r="U53" i="10"/>
  <c r="T53" i="10" a="1"/>
  <c r="T53" i="10"/>
  <c r="S53" i="10" a="1"/>
  <c r="S53" i="10"/>
  <c r="R53" i="10" a="1"/>
  <c r="R53" i="10"/>
  <c r="Q53" i="10" a="1"/>
  <c r="Q53" i="10"/>
  <c r="P53" i="10" a="1"/>
  <c r="P53" i="10"/>
  <c r="O53" i="10" a="1"/>
  <c r="O53" i="10"/>
  <c r="N53" i="10" a="1"/>
  <c r="N53" i="10"/>
  <c r="M53" i="10" a="1"/>
  <c r="M53" i="10"/>
  <c r="L53" i="10" a="1"/>
  <c r="L53" i="10"/>
  <c r="K53" i="10" a="1"/>
  <c r="K53" i="10"/>
  <c r="J53" i="10" a="1"/>
  <c r="J53" i="10"/>
  <c r="I53" i="10" a="1"/>
  <c r="I53" i="10"/>
  <c r="H53" i="10" a="1"/>
  <c r="H53" i="10"/>
  <c r="G53" i="10" a="1"/>
  <c r="G53" i="10"/>
  <c r="F53" i="10" a="1"/>
  <c r="F53" i="10"/>
  <c r="E53" i="10" a="1"/>
  <c r="E53" i="10"/>
  <c r="D53" i="10" a="1"/>
  <c r="D53" i="10"/>
  <c r="C53" i="10"/>
  <c r="B53" i="10"/>
  <c r="A53" i="10"/>
  <c r="V52" i="10" a="1"/>
  <c r="V52" i="10"/>
  <c r="U52" i="10" a="1"/>
  <c r="U52" i="10"/>
  <c r="T52" i="10" a="1"/>
  <c r="T52" i="10"/>
  <c r="S52" i="10" a="1"/>
  <c r="S52" i="10"/>
  <c r="R52" i="10" a="1"/>
  <c r="R52" i="10"/>
  <c r="Q52" i="10" a="1"/>
  <c r="Q52" i="10"/>
  <c r="P52" i="10" a="1"/>
  <c r="P52" i="10"/>
  <c r="O52" i="10" a="1"/>
  <c r="O52" i="10"/>
  <c r="N52" i="10" a="1"/>
  <c r="N52" i="10"/>
  <c r="M52" i="10" a="1"/>
  <c r="M52" i="10"/>
  <c r="L52" i="10" a="1"/>
  <c r="L52" i="10"/>
  <c r="K52" i="10" a="1"/>
  <c r="K52" i="10"/>
  <c r="J52" i="10" a="1"/>
  <c r="J52" i="10"/>
  <c r="I52" i="10" a="1"/>
  <c r="I52" i="10"/>
  <c r="H52" i="10" a="1"/>
  <c r="H52" i="10"/>
  <c r="G52" i="10" a="1"/>
  <c r="G52" i="10"/>
  <c r="F52" i="10" a="1"/>
  <c r="F52" i="10"/>
  <c r="E52" i="10" a="1"/>
  <c r="E52" i="10"/>
  <c r="D52" i="10" a="1"/>
  <c r="D52" i="10"/>
  <c r="C52" i="10"/>
  <c r="B52" i="10"/>
  <c r="A52" i="10"/>
  <c r="V51" i="10" a="1"/>
  <c r="V51" i="10"/>
  <c r="U51" i="10" a="1"/>
  <c r="U51" i="10"/>
  <c r="T51" i="10" a="1"/>
  <c r="T51" i="10"/>
  <c r="S51" i="10" a="1"/>
  <c r="S51" i="10"/>
  <c r="R51" i="10" a="1"/>
  <c r="R51" i="10"/>
  <c r="Q51" i="10" a="1"/>
  <c r="Q51" i="10"/>
  <c r="P51" i="10" a="1"/>
  <c r="P51" i="10"/>
  <c r="O51" i="10" a="1"/>
  <c r="O51" i="10"/>
  <c r="N51" i="10" a="1"/>
  <c r="N51" i="10"/>
  <c r="M51" i="10" a="1"/>
  <c r="M51" i="10"/>
  <c r="L51" i="10" a="1"/>
  <c r="L51" i="10"/>
  <c r="K51" i="10" a="1"/>
  <c r="K51" i="10"/>
  <c r="J51" i="10" a="1"/>
  <c r="J51" i="10"/>
  <c r="I51" i="10" a="1"/>
  <c r="I51" i="10"/>
  <c r="H51" i="10" a="1"/>
  <c r="H51" i="10"/>
  <c r="G51" i="10" a="1"/>
  <c r="G51" i="10"/>
  <c r="F51" i="10" a="1"/>
  <c r="F51" i="10"/>
  <c r="E51" i="10" a="1"/>
  <c r="E51" i="10"/>
  <c r="D51" i="10" a="1"/>
  <c r="D51" i="10"/>
  <c r="C51" i="10"/>
  <c r="B51" i="10"/>
  <c r="A51" i="10"/>
  <c r="AA50" i="10"/>
  <c r="Z50" i="10"/>
  <c r="Y50" i="10"/>
  <c r="X50" i="10"/>
  <c r="V50" i="10" a="1"/>
  <c r="V50" i="10"/>
  <c r="U50" i="10" a="1"/>
  <c r="U50" i="10"/>
  <c r="T50" i="10" a="1"/>
  <c r="T50" i="10"/>
  <c r="S50" i="10" a="1"/>
  <c r="S50" i="10"/>
  <c r="R50" i="10" a="1"/>
  <c r="R50" i="10"/>
  <c r="Q50" i="10" a="1"/>
  <c r="Q50" i="10"/>
  <c r="P50" i="10" a="1"/>
  <c r="P50" i="10"/>
  <c r="O50" i="10" a="1"/>
  <c r="O50" i="10"/>
  <c r="N50" i="10" a="1"/>
  <c r="N50" i="10"/>
  <c r="M50" i="10" a="1"/>
  <c r="M50" i="10"/>
  <c r="L50" i="10" a="1"/>
  <c r="L50" i="10"/>
  <c r="K50" i="10" a="1"/>
  <c r="K50" i="10"/>
  <c r="J50" i="10" a="1"/>
  <c r="J50" i="10"/>
  <c r="I50" i="10" a="1"/>
  <c r="I50" i="10"/>
  <c r="H50" i="10" a="1"/>
  <c r="H50" i="10"/>
  <c r="G50" i="10" a="1"/>
  <c r="G50" i="10"/>
  <c r="F50" i="10" a="1"/>
  <c r="F50" i="10"/>
  <c r="E50" i="10" a="1"/>
  <c r="E50" i="10"/>
  <c r="D50" i="10" a="1"/>
  <c r="D50" i="10"/>
  <c r="C50" i="10"/>
  <c r="B50" i="10"/>
  <c r="A50" i="10"/>
  <c r="AA49" i="10"/>
  <c r="Z49" i="10"/>
  <c r="Y49" i="10"/>
  <c r="X49" i="10"/>
  <c r="V49" i="10" a="1"/>
  <c r="V49" i="10"/>
  <c r="U49" i="10" a="1"/>
  <c r="U49" i="10"/>
  <c r="T49" i="10" a="1"/>
  <c r="T49" i="10"/>
  <c r="S49" i="10" a="1"/>
  <c r="S49" i="10"/>
  <c r="R49" i="10" a="1"/>
  <c r="R49" i="10"/>
  <c r="Q49" i="10" a="1"/>
  <c r="Q49" i="10"/>
  <c r="P49" i="10" a="1"/>
  <c r="P49" i="10"/>
  <c r="O49" i="10" a="1"/>
  <c r="O49" i="10"/>
  <c r="N49" i="10" a="1"/>
  <c r="N49" i="10"/>
  <c r="M49" i="10" a="1"/>
  <c r="M49" i="10"/>
  <c r="L49" i="10" a="1"/>
  <c r="L49" i="10"/>
  <c r="K49" i="10" a="1"/>
  <c r="K49" i="10"/>
  <c r="J49" i="10" a="1"/>
  <c r="J49" i="10"/>
  <c r="I49" i="10" a="1"/>
  <c r="I49" i="10"/>
  <c r="H49" i="10" a="1"/>
  <c r="H49" i="10"/>
  <c r="G49" i="10" a="1"/>
  <c r="G49" i="10"/>
  <c r="F49" i="10" a="1"/>
  <c r="F49" i="10"/>
  <c r="E49" i="10" a="1"/>
  <c r="E49" i="10"/>
  <c r="D49" i="10" a="1"/>
  <c r="D49" i="10"/>
  <c r="C49" i="10"/>
  <c r="B49" i="10"/>
  <c r="A49" i="10"/>
  <c r="AA48" i="10"/>
  <c r="Z48" i="10"/>
  <c r="Y48" i="10"/>
  <c r="X48" i="10"/>
  <c r="V48" i="10" a="1"/>
  <c r="V48" i="10"/>
  <c r="U48" i="10" a="1"/>
  <c r="U48" i="10"/>
  <c r="T48" i="10" a="1"/>
  <c r="T48" i="10"/>
  <c r="S48" i="10" a="1"/>
  <c r="S48" i="10"/>
  <c r="R48" i="10" a="1"/>
  <c r="R48" i="10"/>
  <c r="Q48" i="10" a="1"/>
  <c r="Q48" i="10"/>
  <c r="P48" i="10" a="1"/>
  <c r="P48" i="10"/>
  <c r="O48" i="10" a="1"/>
  <c r="O48" i="10"/>
  <c r="N48" i="10" a="1"/>
  <c r="N48" i="10"/>
  <c r="M48" i="10" a="1"/>
  <c r="M48" i="10"/>
  <c r="L48" i="10" a="1"/>
  <c r="L48" i="10"/>
  <c r="K48" i="10" a="1"/>
  <c r="K48" i="10"/>
  <c r="J48" i="10" a="1"/>
  <c r="J48" i="10"/>
  <c r="I48" i="10" a="1"/>
  <c r="I48" i="10"/>
  <c r="H48" i="10" a="1"/>
  <c r="H48" i="10"/>
  <c r="G48" i="10" a="1"/>
  <c r="G48" i="10"/>
  <c r="F48" i="10" a="1"/>
  <c r="F48" i="10"/>
  <c r="E48" i="10" a="1"/>
  <c r="E48" i="10"/>
  <c r="D48" i="10" a="1"/>
  <c r="D48" i="10"/>
  <c r="C48" i="10"/>
  <c r="B48" i="10"/>
  <c r="A48" i="10"/>
  <c r="AA47" i="10"/>
  <c r="Z47" i="10"/>
  <c r="Y47" i="10"/>
  <c r="X47" i="10"/>
  <c r="V47" i="10" a="1"/>
  <c r="V47" i="10"/>
  <c r="U47" i="10" a="1"/>
  <c r="U47" i="10"/>
  <c r="T47" i="10" a="1"/>
  <c r="T47" i="10"/>
  <c r="S47" i="10" a="1"/>
  <c r="S47" i="10"/>
  <c r="R47" i="10" a="1"/>
  <c r="R47" i="10"/>
  <c r="Q47" i="10" a="1"/>
  <c r="Q47" i="10"/>
  <c r="P47" i="10" a="1"/>
  <c r="P47" i="10"/>
  <c r="O47" i="10" a="1"/>
  <c r="O47" i="10"/>
  <c r="N47" i="10" a="1"/>
  <c r="N47" i="10"/>
  <c r="M47" i="10" a="1"/>
  <c r="M47" i="10"/>
  <c r="L47" i="10" a="1"/>
  <c r="L47" i="10"/>
  <c r="K47" i="10" a="1"/>
  <c r="K47" i="10"/>
  <c r="J47" i="10" a="1"/>
  <c r="J47" i="10"/>
  <c r="I47" i="10" a="1"/>
  <c r="I47" i="10"/>
  <c r="H47" i="10" a="1"/>
  <c r="H47" i="10"/>
  <c r="G47" i="10" a="1"/>
  <c r="G47" i="10"/>
  <c r="F47" i="10" a="1"/>
  <c r="F47" i="10"/>
  <c r="E47" i="10" a="1"/>
  <c r="E47" i="10"/>
  <c r="D47" i="10" a="1"/>
  <c r="D47" i="10"/>
  <c r="C47" i="10"/>
  <c r="B47" i="10"/>
  <c r="A47" i="10"/>
  <c r="AA46" i="10"/>
  <c r="Z46" i="10"/>
  <c r="Y46" i="10"/>
  <c r="X46" i="10"/>
  <c r="V46" i="10" a="1"/>
  <c r="V46" i="10"/>
  <c r="U46" i="10" a="1"/>
  <c r="U46" i="10"/>
  <c r="T46" i="10" a="1"/>
  <c r="T46" i="10"/>
  <c r="S46" i="10" a="1"/>
  <c r="S46" i="10"/>
  <c r="R46" i="10" a="1"/>
  <c r="R46" i="10"/>
  <c r="Q46" i="10" a="1"/>
  <c r="Q46" i="10"/>
  <c r="P46" i="10" a="1"/>
  <c r="P46" i="10"/>
  <c r="O46" i="10" a="1"/>
  <c r="O46" i="10"/>
  <c r="N46" i="10" a="1"/>
  <c r="N46" i="10"/>
  <c r="M46" i="10" a="1"/>
  <c r="M46" i="10"/>
  <c r="L46" i="10" a="1"/>
  <c r="L46" i="10"/>
  <c r="K46" i="10" a="1"/>
  <c r="K46" i="10"/>
  <c r="J46" i="10" a="1"/>
  <c r="J46" i="10"/>
  <c r="I46" i="10" a="1"/>
  <c r="I46" i="10"/>
  <c r="H46" i="10" a="1"/>
  <c r="H46" i="10"/>
  <c r="G46" i="10" a="1"/>
  <c r="G46" i="10"/>
  <c r="F46" i="10" a="1"/>
  <c r="F46" i="10"/>
  <c r="E46" i="10" a="1"/>
  <c r="E46" i="10"/>
  <c r="D46" i="10" a="1"/>
  <c r="D46" i="10"/>
  <c r="C46" i="10"/>
  <c r="B46" i="10"/>
  <c r="A46" i="10"/>
  <c r="AA45" i="10"/>
  <c r="Z45" i="10"/>
  <c r="Y45" i="10"/>
  <c r="X45" i="10"/>
  <c r="V45" i="10" a="1"/>
  <c r="V45" i="10"/>
  <c r="U45" i="10" a="1"/>
  <c r="U45" i="10"/>
  <c r="T45" i="10" a="1"/>
  <c r="T45" i="10"/>
  <c r="S45" i="10" a="1"/>
  <c r="S45" i="10"/>
  <c r="R45" i="10" a="1"/>
  <c r="R45" i="10"/>
  <c r="Q45" i="10" a="1"/>
  <c r="Q45" i="10"/>
  <c r="P45" i="10" a="1"/>
  <c r="P45" i="10"/>
  <c r="O45" i="10" a="1"/>
  <c r="O45" i="10"/>
  <c r="N45" i="10" a="1"/>
  <c r="N45" i="10"/>
  <c r="M45" i="10" a="1"/>
  <c r="M45" i="10"/>
  <c r="L45" i="10" a="1"/>
  <c r="L45" i="10"/>
  <c r="K45" i="10" a="1"/>
  <c r="K45" i="10"/>
  <c r="J45" i="10" a="1"/>
  <c r="J45" i="10"/>
  <c r="I45" i="10" a="1"/>
  <c r="I45" i="10"/>
  <c r="H45" i="10" a="1"/>
  <c r="H45" i="10"/>
  <c r="G45" i="10" a="1"/>
  <c r="G45" i="10"/>
  <c r="F45" i="10" a="1"/>
  <c r="F45" i="10"/>
  <c r="E45" i="10" a="1"/>
  <c r="E45" i="10"/>
  <c r="D45" i="10" a="1"/>
  <c r="D45" i="10"/>
  <c r="C45" i="10"/>
  <c r="B45" i="10"/>
  <c r="A45" i="10"/>
  <c r="AA44" i="10"/>
  <c r="Z44" i="10"/>
  <c r="Y44" i="10"/>
  <c r="X44" i="10"/>
  <c r="V44" i="10" a="1"/>
  <c r="V44" i="10"/>
  <c r="U44" i="10" a="1"/>
  <c r="U44" i="10"/>
  <c r="T44" i="10" a="1"/>
  <c r="T44" i="10"/>
  <c r="S44" i="10" a="1"/>
  <c r="S44" i="10"/>
  <c r="R44" i="10" a="1"/>
  <c r="R44" i="10"/>
  <c r="Q44" i="10" a="1"/>
  <c r="Q44" i="10"/>
  <c r="P44" i="10" a="1"/>
  <c r="P44" i="10"/>
  <c r="O44" i="10" a="1"/>
  <c r="O44" i="10"/>
  <c r="N44" i="10" a="1"/>
  <c r="N44" i="10"/>
  <c r="M44" i="10" a="1"/>
  <c r="M44" i="10"/>
  <c r="L44" i="10" a="1"/>
  <c r="L44" i="10"/>
  <c r="K44" i="10" a="1"/>
  <c r="K44" i="10"/>
  <c r="J44" i="10" a="1"/>
  <c r="J44" i="10"/>
  <c r="I44" i="10" a="1"/>
  <c r="I44" i="10"/>
  <c r="H44" i="10" a="1"/>
  <c r="H44" i="10"/>
  <c r="G44" i="10" a="1"/>
  <c r="G44" i="10"/>
  <c r="F44" i="10" a="1"/>
  <c r="F44" i="10"/>
  <c r="E44" i="10" a="1"/>
  <c r="E44" i="10"/>
  <c r="D44" i="10" a="1"/>
  <c r="D44" i="10"/>
  <c r="C44" i="10"/>
  <c r="B44" i="10"/>
  <c r="A44" i="10"/>
  <c r="AA43" i="10"/>
  <c r="Z43" i="10"/>
  <c r="Y43" i="10"/>
  <c r="X43" i="10"/>
  <c r="V43" i="10" a="1"/>
  <c r="V43" i="10"/>
  <c r="U43" i="10" a="1"/>
  <c r="U43" i="10"/>
  <c r="T43" i="10" a="1"/>
  <c r="T43" i="10"/>
  <c r="S43" i="10" a="1"/>
  <c r="S43" i="10"/>
  <c r="R43" i="10" a="1"/>
  <c r="R43" i="10"/>
  <c r="Q43" i="10" a="1"/>
  <c r="Q43" i="10"/>
  <c r="P43" i="10" a="1"/>
  <c r="P43" i="10"/>
  <c r="O43" i="10" a="1"/>
  <c r="O43" i="10"/>
  <c r="N43" i="10" a="1"/>
  <c r="N43" i="10"/>
  <c r="M43" i="10" a="1"/>
  <c r="M43" i="10"/>
  <c r="L43" i="10" a="1"/>
  <c r="L43" i="10"/>
  <c r="K43" i="10" a="1"/>
  <c r="K43" i="10"/>
  <c r="J43" i="10" a="1"/>
  <c r="J43" i="10"/>
  <c r="I43" i="10" a="1"/>
  <c r="I43" i="10"/>
  <c r="H43" i="10" a="1"/>
  <c r="H43" i="10"/>
  <c r="G43" i="10" a="1"/>
  <c r="G43" i="10"/>
  <c r="F43" i="10" a="1"/>
  <c r="F43" i="10"/>
  <c r="E43" i="10" a="1"/>
  <c r="E43" i="10"/>
  <c r="D43" i="10" a="1"/>
  <c r="D43" i="10"/>
  <c r="C43" i="10"/>
  <c r="B43" i="10"/>
  <c r="A43" i="10"/>
  <c r="AA42" i="10"/>
  <c r="Z42" i="10"/>
  <c r="Y42" i="10"/>
  <c r="X42" i="10"/>
  <c r="V42" i="10" a="1"/>
  <c r="V42" i="10"/>
  <c r="U42" i="10" a="1"/>
  <c r="U42" i="10"/>
  <c r="T42" i="10" a="1"/>
  <c r="T42" i="10"/>
  <c r="S42" i="10" a="1"/>
  <c r="S42" i="10"/>
  <c r="R42" i="10" a="1"/>
  <c r="R42" i="10"/>
  <c r="Q42" i="10" a="1"/>
  <c r="Q42" i="10"/>
  <c r="P42" i="10" a="1"/>
  <c r="P42" i="10"/>
  <c r="O42" i="10" a="1"/>
  <c r="O42" i="10"/>
  <c r="N42" i="10" a="1"/>
  <c r="N42" i="10"/>
  <c r="M42" i="10" a="1"/>
  <c r="M42" i="10"/>
  <c r="L42" i="10" a="1"/>
  <c r="L42" i="10"/>
  <c r="K42" i="10" a="1"/>
  <c r="K42" i="10"/>
  <c r="J42" i="10" a="1"/>
  <c r="J42" i="10"/>
  <c r="I42" i="10" a="1"/>
  <c r="I42" i="10"/>
  <c r="H42" i="10" a="1"/>
  <c r="H42" i="10"/>
  <c r="G42" i="10" a="1"/>
  <c r="G42" i="10"/>
  <c r="F42" i="10" a="1"/>
  <c r="F42" i="10"/>
  <c r="E42" i="10" a="1"/>
  <c r="E42" i="10"/>
  <c r="D42" i="10" a="1"/>
  <c r="D42" i="10"/>
  <c r="C42" i="10"/>
  <c r="B42" i="10"/>
  <c r="A42" i="10"/>
  <c r="V41" i="10" a="1"/>
  <c r="V41" i="10"/>
  <c r="U41" i="10" a="1"/>
  <c r="U41" i="10"/>
  <c r="T41" i="10" a="1"/>
  <c r="T41" i="10"/>
  <c r="S41" i="10" a="1"/>
  <c r="S41" i="10"/>
  <c r="R41" i="10" a="1"/>
  <c r="R41" i="10"/>
  <c r="Q41" i="10" a="1"/>
  <c r="Q41" i="10"/>
  <c r="P41" i="10" a="1"/>
  <c r="P41" i="10"/>
  <c r="O41" i="10" a="1"/>
  <c r="O41" i="10"/>
  <c r="N41" i="10" a="1"/>
  <c r="N41" i="10"/>
  <c r="M41" i="10" a="1"/>
  <c r="M41" i="10"/>
  <c r="L41" i="10" a="1"/>
  <c r="L41" i="10"/>
  <c r="K41" i="10" a="1"/>
  <c r="K41" i="10"/>
  <c r="J41" i="10" a="1"/>
  <c r="J41" i="10"/>
  <c r="I41" i="10" a="1"/>
  <c r="I41" i="10"/>
  <c r="H41" i="10" a="1"/>
  <c r="H41" i="10"/>
  <c r="G41" i="10" a="1"/>
  <c r="G41" i="10"/>
  <c r="F41" i="10" a="1"/>
  <c r="F41" i="10"/>
  <c r="E41" i="10" a="1"/>
  <c r="E41" i="10"/>
  <c r="D41" i="10" a="1"/>
  <c r="D41" i="10"/>
  <c r="C41" i="10"/>
  <c r="B41" i="10"/>
  <c r="A41" i="10"/>
  <c r="V40" i="10" a="1"/>
  <c r="V40" i="10"/>
  <c r="U40" i="10" a="1"/>
  <c r="U40" i="10"/>
  <c r="T40" i="10" a="1"/>
  <c r="T40" i="10"/>
  <c r="S40" i="10" a="1"/>
  <c r="S40" i="10"/>
  <c r="R40" i="10" a="1"/>
  <c r="R40" i="10"/>
  <c r="Q40" i="10" a="1"/>
  <c r="Q40" i="10"/>
  <c r="P40" i="10" a="1"/>
  <c r="P40" i="10"/>
  <c r="O40" i="10" a="1"/>
  <c r="O40" i="10"/>
  <c r="N40" i="10" a="1"/>
  <c r="N40" i="10"/>
  <c r="M40" i="10" a="1"/>
  <c r="M40" i="10"/>
  <c r="L40" i="10" a="1"/>
  <c r="L40" i="10"/>
  <c r="K40" i="10" a="1"/>
  <c r="K40" i="10"/>
  <c r="J40" i="10" a="1"/>
  <c r="J40" i="10"/>
  <c r="I40" i="10" a="1"/>
  <c r="I40" i="10"/>
  <c r="H40" i="10" a="1"/>
  <c r="H40" i="10"/>
  <c r="G40" i="10" a="1"/>
  <c r="G40" i="10"/>
  <c r="F40" i="10" a="1"/>
  <c r="F40" i="10"/>
  <c r="E40" i="10" a="1"/>
  <c r="E40" i="10"/>
  <c r="D40" i="10" a="1"/>
  <c r="D40" i="10"/>
  <c r="C40" i="10"/>
  <c r="B40" i="10"/>
  <c r="A40" i="10"/>
  <c r="V39" i="10" a="1"/>
  <c r="V39" i="10"/>
  <c r="U39" i="10" a="1"/>
  <c r="U39" i="10"/>
  <c r="T39" i="10" a="1"/>
  <c r="T39" i="10"/>
  <c r="S39" i="10" a="1"/>
  <c r="S39" i="10"/>
  <c r="R39" i="10" a="1"/>
  <c r="R39" i="10"/>
  <c r="Q39" i="10" a="1"/>
  <c r="Q39" i="10"/>
  <c r="P39" i="10" a="1"/>
  <c r="P39" i="10"/>
  <c r="O39" i="10" a="1"/>
  <c r="O39" i="10"/>
  <c r="N39" i="10" a="1"/>
  <c r="N39" i="10"/>
  <c r="M39" i="10" a="1"/>
  <c r="M39" i="10"/>
  <c r="L39" i="10" a="1"/>
  <c r="L39" i="10"/>
  <c r="K39" i="10" a="1"/>
  <c r="K39" i="10"/>
  <c r="J39" i="10" a="1"/>
  <c r="J39" i="10"/>
  <c r="I39" i="10" a="1"/>
  <c r="I39" i="10"/>
  <c r="H39" i="10" a="1"/>
  <c r="H39" i="10"/>
  <c r="G39" i="10" a="1"/>
  <c r="G39" i="10"/>
  <c r="F39" i="10" a="1"/>
  <c r="F39" i="10"/>
  <c r="E39" i="10" a="1"/>
  <c r="E39" i="10"/>
  <c r="D39" i="10" a="1"/>
  <c r="D39" i="10"/>
  <c r="C39" i="10"/>
  <c r="B39" i="10"/>
  <c r="A39" i="10"/>
  <c r="V38" i="10" a="1"/>
  <c r="V38" i="10"/>
  <c r="U38" i="10" a="1"/>
  <c r="U38" i="10"/>
  <c r="T38" i="10" a="1"/>
  <c r="T38" i="10"/>
  <c r="S38" i="10" a="1"/>
  <c r="S38" i="10"/>
  <c r="R38" i="10" a="1"/>
  <c r="R38" i="10"/>
  <c r="Q38" i="10" a="1"/>
  <c r="Q38" i="10"/>
  <c r="P38" i="10" a="1"/>
  <c r="P38" i="10"/>
  <c r="O38" i="10" a="1"/>
  <c r="O38" i="10"/>
  <c r="N38" i="10" a="1"/>
  <c r="N38" i="10"/>
  <c r="M38" i="10" a="1"/>
  <c r="M38" i="10"/>
  <c r="L38" i="10" a="1"/>
  <c r="L38" i="10"/>
  <c r="K38" i="10" a="1"/>
  <c r="K38" i="10"/>
  <c r="J38" i="10" a="1"/>
  <c r="J38" i="10"/>
  <c r="I38" i="10" a="1"/>
  <c r="I38" i="10"/>
  <c r="H38" i="10" a="1"/>
  <c r="H38" i="10"/>
  <c r="G38" i="10" a="1"/>
  <c r="G38" i="10"/>
  <c r="F38" i="10" a="1"/>
  <c r="F38" i="10"/>
  <c r="E38" i="10" a="1"/>
  <c r="E38" i="10"/>
  <c r="D38" i="10" a="1"/>
  <c r="D38" i="10"/>
  <c r="C38" i="10"/>
  <c r="B38" i="10"/>
  <c r="A38" i="10"/>
  <c r="V37" i="10" a="1"/>
  <c r="V37" i="10"/>
  <c r="U37" i="10" a="1"/>
  <c r="U37" i="10"/>
  <c r="T37" i="10" a="1"/>
  <c r="T37" i="10"/>
  <c r="S37" i="10" a="1"/>
  <c r="S37" i="10"/>
  <c r="R37" i="10" a="1"/>
  <c r="R37" i="10"/>
  <c r="Q37" i="10" a="1"/>
  <c r="Q37" i="10"/>
  <c r="P37" i="10" a="1"/>
  <c r="P37" i="10"/>
  <c r="O37" i="10" a="1"/>
  <c r="O37" i="10"/>
  <c r="N37" i="10" a="1"/>
  <c r="N37" i="10"/>
  <c r="M37" i="10" a="1"/>
  <c r="M37" i="10"/>
  <c r="L37" i="10" a="1"/>
  <c r="L37" i="10"/>
  <c r="K37" i="10" a="1"/>
  <c r="K37" i="10"/>
  <c r="J37" i="10" a="1"/>
  <c r="J37" i="10"/>
  <c r="I37" i="10" a="1"/>
  <c r="I37" i="10"/>
  <c r="H37" i="10" a="1"/>
  <c r="H37" i="10"/>
  <c r="G37" i="10" a="1"/>
  <c r="G37" i="10"/>
  <c r="F37" i="10" a="1"/>
  <c r="F37" i="10"/>
  <c r="E37" i="10" a="1"/>
  <c r="E37" i="10"/>
  <c r="D37" i="10" a="1"/>
  <c r="D37" i="10"/>
  <c r="C37" i="10"/>
  <c r="B37" i="10"/>
  <c r="A37" i="10"/>
  <c r="V36" i="10" a="1"/>
  <c r="V36" i="10"/>
  <c r="U36" i="10" a="1"/>
  <c r="U36" i="10"/>
  <c r="T36" i="10" a="1"/>
  <c r="T36" i="10"/>
  <c r="S36" i="10" a="1"/>
  <c r="S36" i="10"/>
  <c r="R36" i="10" a="1"/>
  <c r="R36" i="10"/>
  <c r="Q36" i="10" a="1"/>
  <c r="Q36" i="10"/>
  <c r="P36" i="10" a="1"/>
  <c r="P36" i="10"/>
  <c r="O36" i="10" a="1"/>
  <c r="O36" i="10"/>
  <c r="N36" i="10" a="1"/>
  <c r="N36" i="10"/>
  <c r="M36" i="10" a="1"/>
  <c r="M36" i="10"/>
  <c r="L36" i="10" a="1"/>
  <c r="L36" i="10"/>
  <c r="K36" i="10" a="1"/>
  <c r="K36" i="10"/>
  <c r="J36" i="10" a="1"/>
  <c r="J36" i="10"/>
  <c r="I36" i="10" a="1"/>
  <c r="I36" i="10"/>
  <c r="H36" i="10" a="1"/>
  <c r="H36" i="10"/>
  <c r="G36" i="10" a="1"/>
  <c r="G36" i="10"/>
  <c r="F36" i="10" a="1"/>
  <c r="F36" i="10"/>
  <c r="E36" i="10" a="1"/>
  <c r="E36" i="10"/>
  <c r="D36" i="10" a="1"/>
  <c r="D36" i="10"/>
  <c r="C36" i="10"/>
  <c r="B36" i="10"/>
  <c r="A36" i="10"/>
  <c r="V35" i="10" a="1"/>
  <c r="V35" i="10"/>
  <c r="U35" i="10" a="1"/>
  <c r="U35" i="10"/>
  <c r="T35" i="10" a="1"/>
  <c r="T35" i="10"/>
  <c r="S35" i="10" a="1"/>
  <c r="S35" i="10"/>
  <c r="R35" i="10" a="1"/>
  <c r="R35" i="10"/>
  <c r="Q35" i="10" a="1"/>
  <c r="Q35" i="10"/>
  <c r="P35" i="10" a="1"/>
  <c r="P35" i="10"/>
  <c r="O35" i="10" a="1"/>
  <c r="O35" i="10"/>
  <c r="N35" i="10" a="1"/>
  <c r="N35" i="10"/>
  <c r="M35" i="10" a="1"/>
  <c r="M35" i="10"/>
  <c r="L35" i="10" a="1"/>
  <c r="L35" i="10"/>
  <c r="K35" i="10" a="1"/>
  <c r="K35" i="10"/>
  <c r="J35" i="10" a="1"/>
  <c r="J35" i="10"/>
  <c r="I35" i="10" a="1"/>
  <c r="I35" i="10"/>
  <c r="H35" i="10" a="1"/>
  <c r="H35" i="10"/>
  <c r="G35" i="10" a="1"/>
  <c r="G35" i="10"/>
  <c r="F35" i="10" a="1"/>
  <c r="F35" i="10"/>
  <c r="E35" i="10" a="1"/>
  <c r="E35" i="10"/>
  <c r="D35" i="10" a="1"/>
  <c r="D35" i="10"/>
  <c r="C35" i="10"/>
  <c r="B35" i="10"/>
  <c r="A35" i="10"/>
  <c r="V34" i="10" a="1"/>
  <c r="V34" i="10"/>
  <c r="U34" i="10" a="1"/>
  <c r="U34" i="10"/>
  <c r="T34" i="10" a="1"/>
  <c r="T34" i="10"/>
  <c r="S34" i="10" a="1"/>
  <c r="S34" i="10"/>
  <c r="R34" i="10" a="1"/>
  <c r="R34" i="10"/>
  <c r="Q34" i="10" a="1"/>
  <c r="Q34" i="10"/>
  <c r="P34" i="10" a="1"/>
  <c r="P34" i="10"/>
  <c r="O34" i="10" a="1"/>
  <c r="O34" i="10"/>
  <c r="N34" i="10" a="1"/>
  <c r="N34" i="10"/>
  <c r="M34" i="10" a="1"/>
  <c r="M34" i="10"/>
  <c r="L34" i="10" a="1"/>
  <c r="L34" i="10"/>
  <c r="K34" i="10" a="1"/>
  <c r="K34" i="10"/>
  <c r="J34" i="10" a="1"/>
  <c r="J34" i="10"/>
  <c r="I34" i="10" a="1"/>
  <c r="I34" i="10"/>
  <c r="H34" i="10" a="1"/>
  <c r="H34" i="10"/>
  <c r="G34" i="10" a="1"/>
  <c r="G34" i="10"/>
  <c r="F34" i="10" a="1"/>
  <c r="F34" i="10"/>
  <c r="E34" i="10" a="1"/>
  <c r="E34" i="10"/>
  <c r="D34" i="10" a="1"/>
  <c r="D34" i="10"/>
  <c r="C34" i="10"/>
  <c r="B34" i="10"/>
  <c r="A34" i="10"/>
  <c r="V33" i="10" a="1"/>
  <c r="V33" i="10"/>
  <c r="U33" i="10" a="1"/>
  <c r="U33" i="10"/>
  <c r="T33" i="10" a="1"/>
  <c r="T33" i="10"/>
  <c r="S33" i="10" a="1"/>
  <c r="S33" i="10"/>
  <c r="R33" i="10" a="1"/>
  <c r="R33" i="10"/>
  <c r="Q33" i="10" a="1"/>
  <c r="Q33" i="10"/>
  <c r="P33" i="10" a="1"/>
  <c r="P33" i="10"/>
  <c r="O33" i="10" a="1"/>
  <c r="O33" i="10"/>
  <c r="N33" i="10" a="1"/>
  <c r="N33" i="10"/>
  <c r="M33" i="10" a="1"/>
  <c r="M33" i="10"/>
  <c r="L33" i="10" a="1"/>
  <c r="L33" i="10"/>
  <c r="K33" i="10" a="1"/>
  <c r="K33" i="10"/>
  <c r="J33" i="10" a="1"/>
  <c r="J33" i="10"/>
  <c r="I33" i="10" a="1"/>
  <c r="I33" i="10"/>
  <c r="H33" i="10" a="1"/>
  <c r="H33" i="10"/>
  <c r="G33" i="10" a="1"/>
  <c r="G33" i="10"/>
  <c r="F33" i="10" a="1"/>
  <c r="F33" i="10"/>
  <c r="E33" i="10" a="1"/>
  <c r="E33" i="10"/>
  <c r="D33" i="10" a="1"/>
  <c r="D33" i="10"/>
  <c r="C33" i="10"/>
  <c r="B33" i="10"/>
  <c r="A33" i="10"/>
  <c r="C32" i="10"/>
  <c r="B32" i="10"/>
  <c r="A32" i="10"/>
  <c r="D25" i="10"/>
  <c r="C25" i="10"/>
  <c r="B25" i="10"/>
  <c r="D24" i="10"/>
  <c r="C24" i="10"/>
  <c r="B24" i="10"/>
  <c r="D23" i="10"/>
  <c r="C23" i="10"/>
  <c r="B23" i="10"/>
  <c r="D22" i="10"/>
  <c r="C22" i="10"/>
  <c r="B22" i="10"/>
  <c r="D21" i="10"/>
  <c r="C21" i="10"/>
  <c r="B21" i="10"/>
  <c r="D20" i="10"/>
  <c r="C20" i="10"/>
  <c r="B20" i="10"/>
  <c r="C19" i="10"/>
  <c r="B19" i="10"/>
  <c r="D18" i="10"/>
  <c r="C18" i="10"/>
  <c r="B18" i="10"/>
  <c r="D17" i="10"/>
  <c r="C17" i="10"/>
  <c r="B17" i="10"/>
  <c r="C15" i="10"/>
  <c r="B15" i="10"/>
  <c r="C8" i="10"/>
  <c r="B8" i="10"/>
  <c r="D53" i="8"/>
  <c r="C53" i="8"/>
  <c r="C51" i="8"/>
  <c r="C50" i="8"/>
  <c r="B50" i="8"/>
  <c r="H45" i="8" a="1"/>
  <c r="H45" i="8" s="1"/>
  <c r="H47" i="8" s="1"/>
  <c r="G45" i="8" a="1"/>
  <c r="G45" i="8" s="1"/>
  <c r="G47" i="8" s="1"/>
  <c r="F45" i="8" a="1"/>
  <c r="F45" i="8" s="1"/>
  <c r="F47" i="8" s="1"/>
  <c r="E45" i="8" a="1"/>
  <c r="E45" i="8" s="1"/>
  <c r="E47" i="8" s="1"/>
  <c r="D45" i="8" a="1"/>
  <c r="D45" i="8" s="1"/>
  <c r="D47" i="8" s="1"/>
  <c r="C45" i="8" a="1"/>
  <c r="C45" i="8" s="1"/>
  <c r="C47" i="8" s="1"/>
  <c r="H44" i="8"/>
  <c r="G44" i="8"/>
  <c r="F44" i="8"/>
  <c r="E44" i="8"/>
  <c r="D44" i="8"/>
  <c r="C44" i="8"/>
  <c r="B44" i="8"/>
  <c r="G39" i="8" a="1"/>
  <c r="G39" i="8" s="1"/>
  <c r="G41" i="8" s="1"/>
  <c r="E39" i="8" a="1"/>
  <c r="E39" i="8" s="1"/>
  <c r="E41" i="8" s="1"/>
  <c r="D39" i="8" a="1"/>
  <c r="D39" i="8" s="1"/>
  <c r="D41" i="8" s="1"/>
  <c r="C39" i="8" a="1"/>
  <c r="C39" i="8" s="1"/>
  <c r="C41" i="8" s="1"/>
  <c r="G38" i="8"/>
  <c r="E38" i="8"/>
  <c r="D38" i="8"/>
  <c r="C38" i="8"/>
  <c r="B38" i="8"/>
  <c r="F33" i="8" a="1"/>
  <c r="F33" i="8" s="1"/>
  <c r="F35" i="8" s="1"/>
  <c r="E33" i="8" a="1"/>
  <c r="E33" i="8" s="1"/>
  <c r="E35" i="8" s="1"/>
  <c r="D33" i="8" a="1"/>
  <c r="D33" i="8" s="1"/>
  <c r="D35" i="8" s="1"/>
  <c r="C33" i="8" a="1"/>
  <c r="C33" i="8" s="1"/>
  <c r="C35" i="8" s="1"/>
  <c r="F32" i="8"/>
  <c r="E32" i="8"/>
  <c r="D32" i="8"/>
  <c r="C32" i="8"/>
  <c r="B32" i="8"/>
  <c r="G27" i="8" a="1"/>
  <c r="G27" i="8" s="1"/>
  <c r="G29" i="8" s="1"/>
  <c r="F27" i="8" a="1"/>
  <c r="F27" i="8" s="1"/>
  <c r="F29" i="8" s="1"/>
  <c r="E27" i="8" a="1"/>
  <c r="E27" i="8" s="1"/>
  <c r="E29" i="8" s="1"/>
  <c r="D27" i="8" a="1"/>
  <c r="D27" i="8" s="1"/>
  <c r="D29" i="8" s="1"/>
  <c r="C27" i="8" a="1"/>
  <c r="C27" i="8" s="1"/>
  <c r="C29" i="8" s="1"/>
  <c r="G26" i="8"/>
  <c r="F26" i="8"/>
  <c r="E26" i="8"/>
  <c r="D26" i="8"/>
  <c r="C26" i="8"/>
  <c r="B26" i="8"/>
  <c r="E11" i="8"/>
  <c r="B11" i="8"/>
  <c r="H22" i="14" l="1" a="1"/>
  <c r="H22" i="14" s="1"/>
  <c r="B32" i="14" s="1"/>
  <c r="B23" i="22" s="1"/>
  <c r="N23" i="14" a="1"/>
  <c r="N23" i="14" s="1"/>
  <c r="C38" i="14" s="1"/>
  <c r="C30" i="8"/>
  <c r="D22" i="14" a="1"/>
  <c r="D22" i="14" s="1"/>
  <c r="B28" i="14" s="1"/>
  <c r="B19" i="22" s="1"/>
  <c r="G22" i="14" a="1"/>
  <c r="G22" i="14" s="1"/>
  <c r="B31" i="14" s="1"/>
  <c r="B22" i="22" s="1"/>
  <c r="B22" i="14" a="1"/>
  <c r="B22" i="14" s="1"/>
  <c r="B26" i="14" s="1"/>
  <c r="B17" i="22" s="1"/>
  <c r="J22" i="14" a="1"/>
  <c r="J22" i="14" s="1"/>
  <c r="B34" i="14" s="1"/>
  <c r="R22" i="14" a="1"/>
  <c r="R22" i="14" s="1"/>
  <c r="G23" i="14" a="1"/>
  <c r="G23" i="14" s="1"/>
  <c r="C31" i="14" s="1"/>
  <c r="C22" i="22" s="1"/>
  <c r="S23" i="14" a="1"/>
  <c r="S23" i="14" s="1"/>
  <c r="F22" i="14" a="1"/>
  <c r="F22" i="14" s="1"/>
  <c r="B30" i="14" s="1"/>
  <c r="B21" i="22" s="1"/>
  <c r="N22" i="14" a="1"/>
  <c r="N22" i="14" s="1"/>
  <c r="B38" i="14" s="1"/>
  <c r="C23" i="14" a="1"/>
  <c r="C23" i="14" s="1"/>
  <c r="C27" i="14" s="1"/>
  <c r="C18" i="22" s="1"/>
  <c r="K23" i="14" a="1"/>
  <c r="K23" i="14" s="1"/>
  <c r="C35" i="14" s="1"/>
  <c r="O23" i="14" a="1"/>
  <c r="O23" i="14" s="1"/>
  <c r="C39" i="14" s="1"/>
  <c r="C22" i="14" a="1"/>
  <c r="C22" i="14" s="1"/>
  <c r="B27" i="14" s="1"/>
  <c r="B18" i="22" s="1"/>
  <c r="K22" i="14" a="1"/>
  <c r="K22" i="14" s="1"/>
  <c r="B35" i="14" s="1"/>
  <c r="S22" i="14" a="1"/>
  <c r="S22" i="14" s="1"/>
  <c r="H23" i="14" a="1"/>
  <c r="H23" i="14" s="1"/>
  <c r="C32" i="14" s="1"/>
  <c r="C23" i="22" s="1"/>
  <c r="T23" i="14" a="1"/>
  <c r="T23" i="14" s="1"/>
  <c r="O22" i="14" a="1"/>
  <c r="O22" i="14" s="1"/>
  <c r="B39" i="14" s="1"/>
  <c r="D23" i="14" a="1"/>
  <c r="D23" i="14" s="1"/>
  <c r="C28" i="14" s="1"/>
  <c r="C19" i="22" s="1"/>
  <c r="L23" i="14" a="1"/>
  <c r="L23" i="14" s="1"/>
  <c r="C36" i="14" s="1"/>
  <c r="P23" i="14" a="1"/>
  <c r="P23" i="14" s="1"/>
  <c r="Q23" i="14" a="1"/>
  <c r="Q23" i="14" s="1"/>
  <c r="L22" i="14" a="1"/>
  <c r="L22" i="14" s="1"/>
  <c r="B36" i="14" s="1"/>
  <c r="P22" i="14" a="1"/>
  <c r="P22" i="14" s="1"/>
  <c r="T22" i="14" a="1"/>
  <c r="T22" i="14" s="1"/>
  <c r="E23" i="14" a="1"/>
  <c r="E23" i="14" s="1"/>
  <c r="C29" i="14" s="1"/>
  <c r="C20" i="22" s="1"/>
  <c r="I23" i="14" a="1"/>
  <c r="I23" i="14" s="1"/>
  <c r="C33" i="14" s="1"/>
  <c r="C24" i="22" s="1"/>
  <c r="M23" i="14" a="1"/>
  <c r="M23" i="14" s="1"/>
  <c r="C37" i="14" s="1"/>
  <c r="E22" i="14" a="1"/>
  <c r="E22" i="14" s="1"/>
  <c r="B29" i="14" s="1"/>
  <c r="B20" i="22" s="1"/>
  <c r="M22" i="14" a="1"/>
  <c r="M22" i="14" s="1"/>
  <c r="B37" i="14" s="1"/>
  <c r="B23" i="14" a="1"/>
  <c r="B23" i="14" s="1"/>
  <c r="C26" i="14" s="1"/>
  <c r="C17" i="22" s="1"/>
  <c r="J23" i="14" a="1"/>
  <c r="J23" i="14" s="1"/>
  <c r="C34" i="14" s="1"/>
  <c r="R23" i="14" a="1"/>
  <c r="R23" i="14" s="1"/>
  <c r="I22" i="14" a="1"/>
  <c r="I22" i="14" s="1"/>
  <c r="B33" i="14" s="1"/>
  <c r="B24" i="22" s="1"/>
  <c r="Q22" i="14" a="1"/>
  <c r="Q22" i="14" s="1"/>
  <c r="F23" i="14" a="1"/>
  <c r="F23" i="14" s="1"/>
  <c r="C30" i="14" s="1"/>
  <c r="C21" i="22" s="1"/>
  <c r="C48" i="8"/>
  <c r="K7" i="14"/>
  <c r="D58" i="8" s="1"/>
  <c r="C58" i="8"/>
  <c r="K10" i="14"/>
  <c r="D61" i="8" s="1"/>
  <c r="C61" i="8"/>
  <c r="C42" i="8"/>
  <c r="C59" i="8"/>
  <c r="K8" i="14"/>
  <c r="D59" i="8" s="1"/>
  <c r="C36" i="8"/>
  <c r="F9" i="14" s="1"/>
  <c r="I9" i="14" s="1"/>
  <c r="J9" i="14" s="1"/>
  <c r="C60" i="8" l="1"/>
  <c r="C62" i="8" s="1"/>
  <c r="K9" i="14"/>
  <c r="D60" i="8" s="1"/>
</calcChain>
</file>

<file path=xl/comments1.xml><?xml version="1.0" encoding="utf-8"?>
<comments xmlns="http://schemas.openxmlformats.org/spreadsheetml/2006/main">
  <authors>
    <author>tc={24A3FC18-9F03-41FE-ACF2-2DD5B3753F48}</author>
    <author>tc={F745A771-EAB8-4FDE-9BB4-4B4A340EFCA0}</author>
  </authors>
  <commentList>
    <comment ref="A12" authorId="0"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Brauchen wir das?</t>
        </r>
      </text>
    </comment>
    <comment ref="A65" authorId="1"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Zeilen sind aus der Ökobilanzierung übernommen und können überschrieben oder gelöscht werden.
Achtung: In Spalte K steht noch Text.</t>
        </r>
      </text>
    </comment>
  </commentList>
</comments>
</file>

<file path=xl/comments2.xml><?xml version="1.0" encoding="utf-8"?>
<comments xmlns="http://schemas.openxmlformats.org/spreadsheetml/2006/main">
  <authors>
    <author>tc={DB9CAEAD-DC9E-45E5-BB92-BAA03D2E91E2}</author>
  </authors>
  <commentList>
    <comment ref="B4" authorId="0" shapeId="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Der Titel ist noch anzupassen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<sst xmlns="http://schemas.openxmlformats.org/spreadsheetml/2006/main" count="557" uniqueCount="300">
  <si>
    <r>
      <t>Fördermittelrechner "Energetische Modernisierung von Nichtwohngebäuden"</t>
    </r>
    <r>
      <rPr>
        <b/>
        <sz val="16"/>
        <color rgb="FFFFFFFF"/>
        <rFont val="Aptos Narrow"/>
        <family val="2"/>
        <scheme val="minor"/>
      </rPr>
      <t xml:space="preserve">
</t>
    </r>
    <r>
      <rPr>
        <b/>
        <sz val="11"/>
        <color rgb="FFFF0000"/>
        <rFont val="Aptos Narrow"/>
        <family val="2"/>
        <scheme val="minor"/>
      </rPr>
      <t xml:space="preserve">Dieses Tool dient der unverbindlichen Abschätzung der Fördersumme ohne Berücksichtung anderer Fördermittel. Eine verbindliche Berechnung erfolgt durch die IFB. </t>
    </r>
  </si>
  <si>
    <t>1. Eingabe</t>
  </si>
  <si>
    <t>Daten zum Unternehmen oder zur Organisation</t>
  </si>
  <si>
    <t>Erläuterungen zur Einordnung siehe Tabellenblatt "3. Erläuterungen"</t>
  </si>
  <si>
    <t>Eingabefeld</t>
  </si>
  <si>
    <t>Ergebnisfeld</t>
  </si>
  <si>
    <t>Groß</t>
  </si>
  <si>
    <t>Allgemein</t>
  </si>
  <si>
    <t>Nicht vorsteuerabzugsberechtigt [%]:</t>
  </si>
  <si>
    <t>Daten zum geplanten Projekt - wofür soll eine Förderung beantragt werden?</t>
  </si>
  <si>
    <t>Siehe Tabellenblatt "4. Anwendungshinweise" bezüglich zulässiger Modulkombinationen</t>
  </si>
  <si>
    <t xml:space="preserve">- Wenn 'ja': Bitte Honorarkosten für Beratungsleistungen / QS eingeben. </t>
  </si>
  <si>
    <t>Energieberatung:</t>
  </si>
  <si>
    <t>nein</t>
  </si>
  <si>
    <t>Honorarkosten (Netto) gemäß Angebot [€]:</t>
  </si>
  <si>
    <t>Machbarkeitsstudie Serielles Sanieren:</t>
  </si>
  <si>
    <t>Geplante Maßnahme:</t>
  </si>
  <si>
    <t>Einzelmaßnahmen an der Gebäudehülle</t>
  </si>
  <si>
    <t>Energetische Qualitätssicherung (QS):</t>
  </si>
  <si>
    <t xml:space="preserve">Fördersätze je Modernisierungsmaßnahme </t>
  </si>
  <si>
    <t>- Bitte Gebäudefläche und Bauteilfläche eingeben, wenn eine Maßnahmenförderung angestrebt wird.</t>
  </si>
  <si>
    <r>
      <t>Nettoraumfläche (NRF) 
des Gebäudes nach DIN 277 [m</t>
    </r>
    <r>
      <rPr>
        <vertAlign val="superscript"/>
        <sz val="11"/>
        <color theme="1"/>
        <rFont val="Aptos Narrow"/>
        <family val="2"/>
        <scheme val="minor"/>
      </rPr>
      <t>2</t>
    </r>
    <r>
      <rPr>
        <sz val="11"/>
        <color theme="1"/>
        <rFont val="Aptos Narrow"/>
        <family val="2"/>
        <scheme val="minor"/>
      </rPr>
      <t>]:</t>
    </r>
  </si>
  <si>
    <t>Bauteilgruppen</t>
  </si>
  <si>
    <t>Zur Förderung eingereichte Bauteile</t>
  </si>
  <si>
    <t>Fördersatz pro m² sanierter Bauteilfläche:</t>
  </si>
  <si>
    <t>m² sanierte Bauteilfläche:</t>
  </si>
  <si>
    <t>Förderung pro Bauteil:</t>
  </si>
  <si>
    <t>Summe in der Bauteilgruppe:</t>
  </si>
  <si>
    <t>Fördersatz pro m² gedämmter Bauteilfläche:</t>
  </si>
  <si>
    <t>m² gedämmte Bauteilfläche:</t>
  </si>
  <si>
    <t>Summe:</t>
  </si>
  <si>
    <t>2. Berechnung</t>
  </si>
  <si>
    <t xml:space="preserve">Mögliche Fördersumme - Dieses Tool dient der unverbindlichen Abschätzung der Fördersumme ohne Berücksichtung anderer Fördermittel. Eine verbindliche Berechnung erfolgt durch die IFB Hamburg. </t>
  </si>
  <si>
    <t>Machbarkeitsstudien Serielles Sanieren:</t>
  </si>
  <si>
    <t>Maßnahmenumsetzung 
(inkl. Nachhaltige Dämmstoffe):</t>
  </si>
  <si>
    <t>Energetische Qualitätssicherung:</t>
  </si>
  <si>
    <t>Gesamtsumme Antrag:</t>
  </si>
  <si>
    <t xml:space="preserve">Energieeffizienzexpert:in mit Zusatzqualifikation LCA </t>
  </si>
  <si>
    <r>
      <t>Nam</t>
    </r>
    <r>
      <rPr>
        <sz val="11"/>
        <rFont val="Calibri"/>
        <family val="2"/>
      </rPr>
      <t>e und dena-Beraternummer</t>
    </r>
    <r>
      <rPr>
        <sz val="11"/>
        <color theme="1"/>
        <rFont val="Calibri"/>
        <family val="2"/>
      </rPr>
      <t>:</t>
    </r>
  </si>
  <si>
    <t>Büro:</t>
  </si>
  <si>
    <t>Verwendete Software und Version:</t>
  </si>
  <si>
    <t>Erstellungsdatum</t>
  </si>
  <si>
    <t>Stempel und Unterschrift:</t>
  </si>
  <si>
    <t>Bitte Blatt ausdrucken, Unterschrift leisten
und Original per Post einreichen</t>
  </si>
  <si>
    <r>
      <t xml:space="preserve">Anlage zum Antrag: Fördermittelrechner bei Maßnahmenförderung
</t>
    </r>
    <r>
      <rPr>
        <b/>
        <sz val="11"/>
        <color theme="0"/>
        <rFont val="Aptos Narrow"/>
        <family val="2"/>
        <scheme val="minor"/>
      </rPr>
      <t>im Förderprogramm "Energetische Modernisierung von Nichtwohngebäuden"</t>
    </r>
  </si>
  <si>
    <t>Das ausgefüllte Dokument ist digital per E-Mail einzureichen (diese Datei enthält keine Makros).</t>
  </si>
  <si>
    <t>Antragsdaten</t>
  </si>
  <si>
    <t>ggf. IFB-Antragsnummer:</t>
  </si>
  <si>
    <t>Projektbezeichnung:</t>
  </si>
  <si>
    <t>Straße und Hausnummer:</t>
  </si>
  <si>
    <t>PLZ:</t>
  </si>
  <si>
    <t>Hamburg</t>
  </si>
  <si>
    <t>Bei Beantragung einer Maßnahmenförderung</t>
  </si>
  <si>
    <t>Fläche [m2]</t>
  </si>
  <si>
    <t>U-Wert vor Modernisierung [W/m2*K]</t>
  </si>
  <si>
    <t>U-Wert nach Modernisierung [W/m2*K]</t>
  </si>
  <si>
    <t>Dämmstoff / WLG</t>
  </si>
  <si>
    <t>Nettokosten gemäß Angebot [€]</t>
  </si>
  <si>
    <t xml:space="preserve"> - Für mehr als 8 Bauteile bitte händisch ergänzen.</t>
  </si>
  <si>
    <t>Antragsteller:in</t>
  </si>
  <si>
    <t>Bitte Blatt ausdrucken, Unterschrift leisten und Original per Post einreichen</t>
  </si>
  <si>
    <t xml:space="preserve">Energieeffizienzexpert:in </t>
  </si>
  <si>
    <t>Bei freiwilliger oder verpflichtend  zu erbringender Energieberatung</t>
  </si>
  <si>
    <t>dieses Tabellenblatt ist später auszublenden</t>
  </si>
  <si>
    <t>Wer bist du?</t>
  </si>
  <si>
    <t>Vorhaben</t>
  </si>
  <si>
    <t>ja/nein</t>
  </si>
  <si>
    <t>Unternehmensgröße</t>
  </si>
  <si>
    <t>Umweltzeichen (nachhaltige Dämmstoffe)</t>
  </si>
  <si>
    <t>ja</t>
  </si>
  <si>
    <t>Klein</t>
  </si>
  <si>
    <t>Mittel</t>
  </si>
  <si>
    <t>Modernisierung zu einem EG70EE</t>
  </si>
  <si>
    <t>Blauer Engel</t>
  </si>
  <si>
    <t>Modernisierung mit vorgefertigten Elementen</t>
  </si>
  <si>
    <t>natureplus</t>
  </si>
  <si>
    <t>EG70EE mit vorgefertigten Elementen</t>
  </si>
  <si>
    <t>Antragsberechtigung</t>
  </si>
  <si>
    <t>Keine Maßnahmenförderung gewünscht</t>
  </si>
  <si>
    <t>Begünstigt</t>
  </si>
  <si>
    <t>Begünstigte Förderung für Organisation mit besonderem Zweck gemäß Förderrichtlinie 2.1</t>
  </si>
  <si>
    <t>(Beihilfefrei)</t>
  </si>
  <si>
    <t>(Beihilfefrei nur nach Vorklärung  mit der IFB Hamburg)</t>
  </si>
  <si>
    <t>Dieses Tabellenblatt ist später auszublenden</t>
  </si>
  <si>
    <t xml:space="preserve">Dieses Tabellenblatt ist die Datengrundlage für den Förderrechner sowie die rechtsgültige Datengrundlage für die Maßnahmenförderung (inkl. der Rundungen). Die Fördersätze in der Förderrichtlinie werden von hier übernommen und im Reiter '1.2.3 Fördersätze für FR' graphisch für den Abdruck in der FR aufbereitet. </t>
  </si>
  <si>
    <t>Nachhaltige Dämmstoffe</t>
  </si>
  <si>
    <t>€ / m² gedämmter Bauteilfläche</t>
  </si>
  <si>
    <t>Energieberatung / Qualitätssicherung / SerSan Machbarkeitsstudien</t>
  </si>
  <si>
    <t>Förderintensitäten</t>
  </si>
  <si>
    <t>Maßnahmenförderung (FR 4.1, 4.2, 4.7)</t>
  </si>
  <si>
    <t xml:space="preserve">Für die Maßnahmenförderung werden die Fördersätze automatisch berechnet, hier keine Änderungen vornehmen. Änderungen können in den Tabellenblättern '1.2.1 Kosten pro m2' und '1.2.2 Austarierung' vorgenommen werden. </t>
  </si>
  <si>
    <t xml:space="preserve">Bauteilgruppe: </t>
  </si>
  <si>
    <t>Außenwände</t>
  </si>
  <si>
    <t>Unterer Gebäudeabschluss</t>
  </si>
  <si>
    <t>Decken und Dächer (inkl. Dachflächenfenster)</t>
  </si>
  <si>
    <t>Fenster, Türen und Tore</t>
  </si>
  <si>
    <t>WDVS</t>
  </si>
  <si>
    <r>
      <t>Pfosten-Riegel-Konstruktionen</t>
    </r>
    <r>
      <rPr>
        <sz val="11"/>
        <color rgb="FFFF0000"/>
        <rFont val="Aptos Narrow"/>
        <family val="2"/>
        <scheme val="minor"/>
      </rPr>
      <t xml:space="preserve"> </t>
    </r>
    <r>
      <rPr>
        <sz val="11"/>
        <color theme="1"/>
        <rFont val="Aptos Narrow"/>
        <family val="2"/>
        <scheme val="minor"/>
      </rPr>
      <t>vor Außenwänden</t>
    </r>
  </si>
  <si>
    <t>Kerndämmung (bei zweischaligem Mauerwerk)</t>
  </si>
  <si>
    <t>Kerndämmung (hinter Vorhangfassaden)</t>
  </si>
  <si>
    <t>Innendämmung von Außenwänden</t>
  </si>
  <si>
    <t>Kellerdecke gegen Unbeheizt / Sohle gegen Erdreich</t>
  </si>
  <si>
    <t>Decken nach Unten gegen Außenluft</t>
  </si>
  <si>
    <t>Fußbodenaufbauten</t>
  </si>
  <si>
    <r>
      <t>Wände</t>
    </r>
    <r>
      <rPr>
        <sz val="11"/>
        <color theme="1"/>
        <rFont val="Aptos Narrow"/>
        <family val="2"/>
        <scheme val="minor"/>
      </rPr>
      <t xml:space="preserve"> gegen unbeheizt oder Erdreich</t>
    </r>
  </si>
  <si>
    <t>Dämmung von Flachdächern</t>
  </si>
  <si>
    <t>Dämmung von Steildächern</t>
  </si>
  <si>
    <t>Dämmung der obersten Geschossdecke oder Dämmung von Flachdächern mit Einblasdämmung</t>
  </si>
  <si>
    <t>Dachflächenfenster</t>
  </si>
  <si>
    <t>Fenster, Fenstertüren</t>
  </si>
  <si>
    <r>
      <t>Pfosten-Riegel-Konstruktionen</t>
    </r>
    <r>
      <rPr>
        <sz val="11"/>
        <color rgb="FFFF0000"/>
        <rFont val="Aptos Narrow"/>
        <family val="2"/>
        <scheme val="minor"/>
      </rPr>
      <t xml:space="preserve"> </t>
    </r>
  </si>
  <si>
    <t>Ertüchtigung Verglasungen (inkl.  Flügeltausch)</t>
  </si>
  <si>
    <t>Glasdächer, Lichtbänder und -kuppeln</t>
  </si>
  <si>
    <t>Außentüren</t>
  </si>
  <si>
    <t>Außentore</t>
  </si>
  <si>
    <t>Erhöht sich um 10%</t>
  </si>
  <si>
    <t>Beihilfeintensität</t>
  </si>
  <si>
    <t>Beihilfeintensität Soll</t>
  </si>
  <si>
    <t>Prozent Erhöhung Soll</t>
  </si>
  <si>
    <t xml:space="preserve">Dieses Tabellenblatt ist später auszublenden - es ist Grundlage für die ministerielle Ausgestaltung der Förderrichtlinie. </t>
  </si>
  <si>
    <t xml:space="preserve">Dieses Datenblatt ist jährlich durch eine Marktrecherche zu aktualisieren (BUKEA in Zusammenarbeit mit IFB Hamburg). Zu ermitteln sind: </t>
  </si>
  <si>
    <t>&gt;&gt; die Gesamtkosten (netto) für die Projektumsetzung, d.h. inklusive Sowieso und energiebedingte Mehrkosten für BEG Förderung</t>
  </si>
  <si>
    <t>&gt;&gt; Kostengruppe 300 gemäß DIN 276</t>
  </si>
  <si>
    <t>&gt;&gt; Inklusive von Umfeldmaßnahmen wie sie unter der BEG EM förderfähig waren bzw. wären (beg_infoblatt_foerderfaehige_kosten.pdf)</t>
  </si>
  <si>
    <t>&gt;&gt; Kosten pro m2 sanierte oder ausgetauschte Bauteilfläche</t>
  </si>
  <si>
    <t>Jahr</t>
  </si>
  <si>
    <t>Quellenverweis (Transparenz!)</t>
  </si>
  <si>
    <t>Link</t>
  </si>
  <si>
    <t>Bauteilgruppe</t>
  </si>
  <si>
    <t>Bauteil</t>
  </si>
  <si>
    <t>€ (netto) pro m2</t>
  </si>
  <si>
    <t>Decken und Dächer 
(inkl. Dachflächenfenster)</t>
  </si>
  <si>
    <t xml:space="preserve">Dieses Datenblatt ist jährlich durch die BUKEA zu überprüfen, ob die Austarierung nach wie vor der politischen Zielsetzung des Förderprogramms entspricht. Zu beachten sind: </t>
  </si>
  <si>
    <t>&gt;&gt; die zulässigen maximalen Beihilfeintensitäten unter der jeweils gültigen Fassung der AGVO</t>
  </si>
  <si>
    <t xml:space="preserve">&gt;&gt; die Umsatzssteuer für nicht vorsteuerabzugsfähige Organisationen </t>
  </si>
  <si>
    <t>4.1 gemäß FR</t>
  </si>
  <si>
    <t xml:space="preserve">Für große Unternehmen verdoppelt die Landesförderung die BEG EM im Bereich der Hülle, d.h. plus: </t>
  </si>
  <si>
    <t>Ausgestaltung Förderhöhen</t>
  </si>
  <si>
    <t>Mittel über Groß</t>
  </si>
  <si>
    <t xml:space="preserve">Klein über Groß </t>
  </si>
  <si>
    <t>Begünstigt über Basis</t>
  </si>
  <si>
    <t>Begünstigte Förderkonditionen</t>
  </si>
  <si>
    <t>Beihilfefrei über Basis</t>
  </si>
  <si>
    <t>GESAMT</t>
  </si>
  <si>
    <t>Vorsteuerbonus Begünstigt</t>
  </si>
  <si>
    <t>Gemittelter Erfahrungswert</t>
  </si>
  <si>
    <t>Beihilfefrei</t>
  </si>
  <si>
    <t>Vorsteuerbonus Beihilfefrei</t>
  </si>
  <si>
    <t>Zielwerte</t>
  </si>
  <si>
    <t>AGVO Grenzwert</t>
  </si>
  <si>
    <t>Angestrebte Beihilfeintensität</t>
  </si>
  <si>
    <t>AGVO 2023</t>
  </si>
  <si>
    <t>Organisations-größe</t>
  </si>
  <si>
    <t>-</t>
  </si>
  <si>
    <t>4.2 gemäß FR</t>
  </si>
  <si>
    <r>
      <t xml:space="preserve">Gemäß FR: "Bei einer energetischen Modernisierung zum EG70EE erhöht sich die Bauteilförderung gemäß 4.1 jeweils um </t>
    </r>
    <r>
      <rPr>
        <b/>
        <sz val="10"/>
        <color theme="1"/>
        <rFont val="Arial"/>
        <family val="2"/>
      </rPr>
      <t>10</t>
    </r>
    <r>
      <rPr>
        <sz val="10"/>
        <color theme="1"/>
        <rFont val="Arial"/>
        <family val="2"/>
      </rPr>
      <t xml:space="preserve"> Prozentpunkte."</t>
    </r>
  </si>
  <si>
    <t>Bonus im Vgl. zur Basisförderung (4.1) [%]</t>
  </si>
  <si>
    <t>4.7 gemäß FR</t>
  </si>
  <si>
    <t xml:space="preserve">Gemäß FR: "Bei einer Sanierung mit vorgefertigten Elementen erhöht sich die Bauteilförderung gemäß 4.1 […] um 10 Prozentpunkte. </t>
  </si>
  <si>
    <t xml:space="preserve">Gemäß FR: "Bei einer Sanierung mit vorgefertigten Elementen erhöht sich die Bauteilförderung gemäß […] 4.2 um 10 Prozentpunkte. </t>
  </si>
  <si>
    <t>Bonus im Vgl. zur EG70EE Bauteilförderung (4.2) [%]</t>
  </si>
  <si>
    <t xml:space="preserve">Hier sind die aktualisierten Fördersätze so dargestellt, dass sie in die FR kopiert werden können (wegen Barrierefreiheit als Tabelle zu kopieren). </t>
  </si>
  <si>
    <t xml:space="preserve">Die Fördersätze werden aus dem Reiter 1.2 übertragen. </t>
  </si>
  <si>
    <t>Index für Zeile</t>
  </si>
  <si>
    <t>€ / m2 sanierte Bauteilfläche</t>
  </si>
  <si>
    <t>* Allgemein - Antragsberechtigt nach 2; Begünstigt - Antragsberechtigt nach 2.1; Beihilfefrei - nach Vorklärung mit der IFB Hamburg gemäß 7.</t>
  </si>
  <si>
    <t>sowie</t>
  </si>
  <si>
    <t xml:space="preserve">Dieses Tabellenblatt prüft die Berechnung auf zulässige Modulkombinationen, berücksichtigt maximalen Förderbetrag, etc. </t>
  </si>
  <si>
    <t>Modul</t>
  </si>
  <si>
    <t>Maximale Förderhöhe - Max. [€]</t>
  </si>
  <si>
    <t xml:space="preserve">Modul beantragt? </t>
  </si>
  <si>
    <t>Fördersatz</t>
  </si>
  <si>
    <t>Anforderung 2 Bauteilgruppen berücksichtigt?</t>
  </si>
  <si>
    <t>m2 NRF eingegeben</t>
  </si>
  <si>
    <t>Anforderung QS bei &gt; 1500m2 berücksichtigt?</t>
  </si>
  <si>
    <t>Gesamtsumme</t>
  </si>
  <si>
    <t>Fördersumme inkl Kappung</t>
  </si>
  <si>
    <t>FEHLERMELDUNG</t>
  </si>
  <si>
    <t>Energieberatung</t>
  </si>
  <si>
    <t>SerSan Machbarkeitsstudien</t>
  </si>
  <si>
    <t>Maßnahmenumsetzung inkl. Nachhaltige Dämmstoffe</t>
  </si>
  <si>
    <t>Energetische Qualitätssicherung</t>
  </si>
  <si>
    <t>Anlage zum Antrag</t>
  </si>
  <si>
    <t>OGD / Flachdach mit Einblasdämmung</t>
  </si>
  <si>
    <t>m2</t>
  </si>
  <si>
    <t>Liste zusammengefasst</t>
  </si>
  <si>
    <t>Liste transponiert</t>
  </si>
  <si>
    <r>
      <rPr>
        <b/>
        <sz val="16"/>
        <color rgb="FFFFFFFF"/>
        <rFont val="Aptos Narrow"/>
        <family val="2"/>
        <scheme val="minor"/>
      </rPr>
      <t xml:space="preserve">Erläuterungen
</t>
    </r>
    <r>
      <rPr>
        <b/>
        <sz val="11"/>
        <color theme="0"/>
        <rFont val="Aptos Narrow"/>
        <family val="2"/>
        <scheme val="minor"/>
      </rPr>
      <t>zur Antragsberechtigung im Förderprogramm "Energetische Modernisierung von  Nichtwohngebäuden"</t>
    </r>
  </si>
  <si>
    <t xml:space="preserve">Kleine und mittlere Unternehmen oder „KMU“ im Sinne dieser Förderrichtlinie sind Unternehmen, die die Voraussetzungen des Anhangs I der AGVO erfüllen. Für Organisationen, die keine Unternehmen sind, werden analoge Grenzen angesetzt. 
</t>
  </si>
  <si>
    <t>Organisation oder Unternehmen mit weniger als 50 Beschäftigten und einem Jahresumsatz beziehungsweise einer Jahresbilanz unter 10 Mio. EUR</t>
  </si>
  <si>
    <t>Organisation oder Unternehmen mit 50 bis 250 Beschäftigten und einem Jahresumsatz von höchstens 50 Mio. EUR oder einer Jahresbilanzsumme von höchstens 43 Mio. EUR</t>
  </si>
  <si>
    <t>Organisationen oder Unternehmen, die nicht den Kriterien für Klein oder Mittel entsprechen</t>
  </si>
  <si>
    <t xml:space="preserve">Die detaillierte Antragsberechtigung ergibt sich aus Kapitel 2 der Förderrichtlinie. Bei Unklarheiten wenden Sie sich bitte frühzeitig an die IFB Hamburg. 
</t>
  </si>
  <si>
    <t xml:space="preserve">Antragsberechtigt sind Grundeigentümer:innen oder sonstige dinglich Verfügungsberechtigte (z. B. Erbbauberechtigte, befugte Mieter:innen etc.) von Nichtwohngebäuden oder gemischt genutzten Gebäuden mit überwiegender Nutzung als Nichtwohngebäude in Hamburg.  </t>
  </si>
  <si>
    <t>Begünstigte Förderkonditionen gelten für Organisationen, die einen gemeinnützigen, mildtätigen oder kirchlichen Zweck nach Art. 52-54 Abgabenordnung (AO) verfolgen soweit sie einen erschwerten Marktzugang zu Kreditfinanzierung oder zur Refinanzierung durch eigene Einkünfte haben, weil eine der folgenden Konditionen zutrifft:</t>
  </si>
  <si>
    <t>Kondition</t>
  </si>
  <si>
    <t>Nachweis</t>
  </si>
  <si>
    <t>a)	ihre Satzung es ihnen nicht erlaubt, Kredite aufzunehmen</t>
  </si>
  <si>
    <t>a) aus der Satzung</t>
  </si>
  <si>
    <t>b)	sie unterhalb der marktüblichen Konditionen an Organisationen vermieten, deren Zweck ebenfalls gemeinnützig, mildtätig oder kirchlich ist</t>
  </si>
  <si>
    <t xml:space="preserve">b) 	Der gemeinnützige Status des Mieters ist durch eine formlose Erklärung seitens des Mieters zu bestätigen. </t>
  </si>
  <si>
    <t xml:space="preserve">c)	sie überwiegend Einnahmen durch öffentlich festgelegte Entgelte erzielt, in denen die Kosten für energetische Gebäudesanierungen nicht oder nur bedingt einberechnet sind </t>
  </si>
  <si>
    <t>c) 	Die Einnahmen der Organisation stammen überwiegend aus:
a.	dem Teilentgelt Sachkosten im Landesrahmenvertrag „Kinderbetreuung in Tageseinrichtungen“
b.	mit dem Sozialhilfeträger vereinbarte Investitionskosten nach § 76 SGB XII in Verbindung mit § 76a SGB XII und Preisvereinbarungen mit den Kostenträgern nach § 85 SGB XI</t>
  </si>
  <si>
    <t>d)	die jährlichen Einnahmen in den drei Vorjahren 1 Million € / Jahr nicht überstiegen</t>
  </si>
  <si>
    <t>d)	Jahresabschlüsse der drei Vorjahre</t>
  </si>
  <si>
    <t xml:space="preserve">Für gemeinnützige Organisationen, die im beihilferechtlichen Sinne kein Unternehmen darstellen oder deren wirtschaftliche Tätigkeit eine reine Nebentätigkeit darstellt bzw. rein lokale Auswirkungen hat, kann nach Einzelfallprüfung u.U. eine beihilfefreie Förderung gewährt werden. </t>
  </si>
  <si>
    <t>Ziel der Anwendung:</t>
  </si>
  <si>
    <t xml:space="preserve">Diese Datei soll im Rahmen des Förderprogramms "Energetische Modernisierung von Nichtwohngebäuden" bei der überschlägigen Berechnung der Fördersumme in Abhängigkeit vom Förderstatus des Antragstellenden unterstützen. </t>
  </si>
  <si>
    <t xml:space="preserve">Sie ist auf der Homepage der IFB Hamburg verschlüsselt eingestellt. </t>
  </si>
  <si>
    <t>Hinweis auf Fehlermöglichkeiten:</t>
  </si>
  <si>
    <t xml:space="preserve">Dieses Excel-Tool stellt ein unentgeltliches Hilfsmittel dar. Es wird durch die zuständige Fachbehörde gemäß Förderrichtlinie erstellt und verantwortet. Mögliche Fehler, insbesondere bei der Berechnung durch versehentlich unrichtig hinterlegte Formeln, Fehlverknüpfungen o.Ä. können nicht ausgeschlossen werden. Haftungsansprüche bei möglichen falschen Ergebnissen gegenüber der zuständigen Fachbehörde oder der IFB Hamburg können hieraus nicht abgeleitet werden. </t>
  </si>
  <si>
    <t>Hinweise zur Anwendung:</t>
  </si>
  <si>
    <t>Tabellenblatt</t>
  </si>
  <si>
    <t>Stichwort</t>
  </si>
  <si>
    <t>Hinweis</t>
  </si>
  <si>
    <t>Bauteilförderung</t>
  </si>
  <si>
    <t xml:space="preserve">Die Zuschüsse für durchgeführte energetische Modernisierungsmaßnahmen n der thermischen Gebäudehülle ergeben sich pro Quadratmeter sanierte oder ausgetauschte Bauteilfläche. </t>
  </si>
  <si>
    <t>Modulkombinationen</t>
  </si>
  <si>
    <r>
      <rPr>
        <sz val="11"/>
        <color theme="1"/>
        <rFont val="Aptos Narrow"/>
        <family val="2"/>
        <scheme val="minor"/>
      </rPr>
      <t>Mögliche Modulkombinationen sind in Tabelle 2 der Förderrichtlinie dargestellt. Machbarkeitsstudien zum Seriellen Sanieren können unabhängig von anderen Programmmodulen beantragt werden:
- Energieberatungen sind verpflichtend bei Einzelmaßnahmen in Gebäuden &gt; 1500m2 NRF oder bei Sanierungen zu einem EG70EE oder besser sowie bei Verwendung vorgefertigter Fassaden- und Dachelemente
- Energetische Qualitätssicherung ist immer verpflichtend; außer bei Einzelmaßnahmen in Gebäuden &lt;= 1500m2 NRF.</t>
    </r>
  </si>
  <si>
    <t>Unterlagen</t>
  </si>
  <si>
    <t xml:space="preserve">Die Förderrichtlinie "Energetische Modernisierung NWG" finden Sie hier. </t>
  </si>
  <si>
    <t>Farbgebung der Zellen</t>
  </si>
  <si>
    <r>
      <t>Alle hellblau hinterlegten Flächen können ausgefüllt werden.
In den dunkelgr</t>
    </r>
    <r>
      <rPr>
        <sz val="11"/>
        <rFont val="Aptos Narrow"/>
        <family val="2"/>
        <scheme val="minor"/>
      </rPr>
      <t>aublau</t>
    </r>
    <r>
      <rPr>
        <sz val="11"/>
        <color theme="1"/>
        <rFont val="Aptos Narrow"/>
        <family val="2"/>
        <scheme val="minor"/>
      </rPr>
      <t xml:space="preserve"> angelegten Bereichen werden die Ergebnisse dargestellt.
Die Zwischen- und Endergebnisse werden automatisch berechnet.</t>
    </r>
  </si>
  <si>
    <t>Anlage Antrag</t>
  </si>
  <si>
    <t xml:space="preserve">Dieses Tabellenblatt ist bei Antragstellung auszufüllen und unterschrieben einzureichen. </t>
  </si>
  <si>
    <t>Erläuterungen</t>
  </si>
  <si>
    <t xml:space="preserve">Bei Unklarheiten in der Einordnung wenden Sie sich bitte an die IFB Hamburg. </t>
  </si>
  <si>
    <t>Blatt später ausblenden</t>
  </si>
  <si>
    <t>Version</t>
  </si>
  <si>
    <t>Bearbeiter:in</t>
  </si>
  <si>
    <t>Datum</t>
  </si>
  <si>
    <t>Änderung</t>
  </si>
  <si>
    <t>V1.0</t>
  </si>
  <si>
    <t>BUKEA-AM</t>
  </si>
  <si>
    <t>Datei erstellt</t>
  </si>
  <si>
    <t>BUKEA-PM</t>
  </si>
  <si>
    <t>Inhaltliche Ergänzungen und Anpassung Layout</t>
  </si>
  <si>
    <t>BUKEA / IFB</t>
  </si>
  <si>
    <t>Qualitätskontrolle</t>
  </si>
  <si>
    <t>Input IFB-R</t>
  </si>
  <si>
    <t>Implementierung Kosten pro m2, Austarierung, Bild für FR für zukünftige Aktualisierungen durch BUKEA</t>
  </si>
  <si>
    <t>Anpassung Fördersätze, Umsetzung Input IFB-R, Anlage Antragsformular</t>
  </si>
  <si>
    <t>BUKEA-PM+LW</t>
  </si>
  <si>
    <t>Automatisierung Antragsformular, Blattschutz
Funktionstest LW</t>
  </si>
  <si>
    <t>BUKEA-LW / IFB</t>
  </si>
  <si>
    <t>Nachkorrekturen; Zuständigkeit BUKEA</t>
  </si>
  <si>
    <t>Ziel</t>
  </si>
  <si>
    <t>Ziel wäre Abfrage und dann Ausgabe Fördersatz, bzw. eventl. als Fördermittelrechner so dass man die Bauteilfläche eingeben kann um gleich den Förderbetrag abzuschätzen?</t>
  </si>
  <si>
    <t>Kappungsgrenzen von 300.000€ pro Förderfall zu berücksichtigen</t>
  </si>
  <si>
    <t>Muss "förmlich" formuliert sein</t>
  </si>
  <si>
    <t>Tool würde von der IFB dann auch genutzt als Teil der "TB - Technische Berechnung", IFB arbeitet dann intern weiter bzgl. der Beihilfe</t>
  </si>
  <si>
    <t>Vorstellung TB in der AGE 09.05.2025</t>
  </si>
  <si>
    <t xml:space="preserve">Bist du ein kleines - mittleres - großes Unternehmen? </t>
  </si>
  <si>
    <t xml:space="preserve">bzw. </t>
  </si>
  <si>
    <t>Bist du kein Unternehmen im Sinne des Art. 107 AEUV?</t>
  </si>
  <si>
    <t>Bist du gemeinnützig und daher von der Körperschaftssteuer befreit?</t>
  </si>
  <si>
    <t xml:space="preserve">Wenn ja, trifft eine der Konditionen auf dich zu? </t>
  </si>
  <si>
    <t xml:space="preserve">Wie groß ist dein Gebäude? </t>
  </si>
  <si>
    <t>Bis zu 1500m2 NRF</t>
  </si>
  <si>
    <t>&gt; 1500m2 NRF</t>
  </si>
  <si>
    <t>Was hast du vor?</t>
  </si>
  <si>
    <t>Energetische Modernisierung der Gebäudehülle</t>
  </si>
  <si>
    <t>Irgendwie zum Anklicken und die Durchführungesverpflichtung müssten berücksichtigt werden</t>
  </si>
  <si>
    <t>&gt;&gt;Wände</t>
  </si>
  <si>
    <t>&gt;&gt; Unterer Gebäudeabschluss</t>
  </si>
  <si>
    <t xml:space="preserve">1) </t>
  </si>
  <si>
    <t xml:space="preserve">AGVO: </t>
  </si>
  <si>
    <t>Die energetische Modernisierung muss dabei auf Basis von AGVO §38a 6 (ii) Maßnahmen an Bauteilen aus mindestens zwei unterschiedlichen Bauteilgruppen umgesetzt werden</t>
  </si>
  <si>
    <t>&gt;&gt; Decken und Dächer (inkl. Dachflächenfenster)</t>
  </si>
  <si>
    <t>&gt;&gt; Fenster (inkl. Gaubenfenster)</t>
  </si>
  <si>
    <t xml:space="preserve">2) </t>
  </si>
  <si>
    <r>
      <t>Tabelle 1</t>
    </r>
    <r>
      <rPr>
        <sz val="8"/>
        <color theme="1"/>
        <rFont val="Calibri"/>
        <family val="2"/>
      </rPr>
      <t> </t>
    </r>
    <r>
      <rPr>
        <sz val="8"/>
        <color theme="1"/>
        <rFont val="Arial"/>
        <family val="2"/>
      </rPr>
      <t>: Modulkombinationen</t>
    </r>
  </si>
  <si>
    <t>Sanierung zum Effizienzgebäude 70EE</t>
  </si>
  <si>
    <t>Umfang des Vorhabens zur energetischen Modernisierung</t>
  </si>
  <si>
    <t>Modul Energieberatung*</t>
  </si>
  <si>
    <t>Modul Qualitätssicherung</t>
  </si>
  <si>
    <t>Modul Verwendung `Vorgefertigte Fassaden- oder Dachmodule´</t>
  </si>
  <si>
    <t>Modul Verwendung `Nachhaltiger Dämmstoffe´</t>
  </si>
  <si>
    <r>
      <t>Einzelmaßnahmen an der Gebäudehülle (Bis zu 1500m</t>
    </r>
    <r>
      <rPr>
        <vertAlign val="superscript"/>
        <sz val="8"/>
        <color theme="1"/>
        <rFont val="Arial"/>
        <family val="2"/>
      </rPr>
      <t>2</t>
    </r>
    <r>
      <rPr>
        <sz val="8"/>
        <color theme="1"/>
        <rFont val="Arial"/>
        <family val="2"/>
      </rPr>
      <t xml:space="preserve"> NRF)</t>
    </r>
  </si>
  <si>
    <t>Freiwillig</t>
  </si>
  <si>
    <t xml:space="preserve">Einzelmaßnahmen an der Gebäudehülle (&gt; 1.500m² NRF) </t>
  </si>
  <si>
    <t>Pflicht</t>
  </si>
  <si>
    <t>mit vorgefertigten Fassaden- oder Dachmodulen</t>
  </si>
  <si>
    <t>@Agentur: Dieses Feld grau machen, Rest der Zeile nicht</t>
  </si>
  <si>
    <t>Ganzheitliche Maßnahme zum EG55 EE oder besser</t>
  </si>
  <si>
    <t>Pflicht**</t>
  </si>
  <si>
    <t>Sanierung mit vorgefertigten Modulen</t>
  </si>
  <si>
    <t>* wird auch unabhängig von der Durchführung einer energetischen Modernisierung gefördert</t>
  </si>
  <si>
    <t>Verwendung Nachhaltiger Dämmstoffe</t>
  </si>
  <si>
    <t>Qualitätssicherung</t>
  </si>
  <si>
    <t>Tabellenblatt ausblenden</t>
  </si>
  <si>
    <t>V1.1</t>
  </si>
  <si>
    <t>BUKEA-LW
IFB-PKL</t>
  </si>
  <si>
    <t>Test</t>
  </si>
  <si>
    <t>IFB/PKL:</t>
  </si>
  <si>
    <t>Reiter 1.3</t>
  </si>
  <si>
    <t>und 2.</t>
  </si>
  <si>
    <t>PKL: Test mit Excel 2016
LW: mit Excel 2025</t>
  </si>
  <si>
    <t>04./05.08.2025</t>
  </si>
  <si>
    <t>LW: Nachkorrekturen nachgepflegt; 
PKL: Formel Reiter 1.3 Excel 2016 "ohne Filter" eingefügt. &gt; Test LW
PKL: Blattschutz + Schutz Arbeitsmappe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</si>
</sst>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_-* #,##0.00\ [$€-407]_-;\-* #,##0.00\ [$€-407]_-;_-* &quot;-&quot;??\ [$€-407]_-;_-@_-"/>
    <numFmt numFmtId="165" formatCode="_-* #,##0\ [$€-407]_-;\-* #,##0\ [$€-407]_-;_-* &quot;-&quot;??\ [$€-407]_-;_-@_-"/>
  </numFmts>
  <fonts count="35">
    <font>
      <sz val="11"/>
      <color theme="1"/>
      <name val="Aptos Narrow"/>
      <family val="2"/>
      <scheme val="minor"/>
    </font>
    <font>
      <sz val="10"/>
      <color theme="1"/>
      <name val="Arial"/>
      <family val="2"/>
    </font>
    <font>
      <sz val="11"/>
      <color rgb="FFFF0000"/>
      <name val="Aptos Narrow"/>
      <family val="2"/>
      <scheme val="minor"/>
    </font>
    <font>
      <b/>
      <sz val="11"/>
      <color theme="1"/>
      <name val="Aptos Narrow"/>
      <family val="2"/>
      <scheme val="minor"/>
    </font>
    <font>
      <sz val="11"/>
      <color theme="1"/>
      <name val="Calibri"/>
      <family val="2"/>
    </font>
    <font>
      <sz val="8"/>
      <color theme="1"/>
      <name val="Arial"/>
      <family val="2"/>
    </font>
    <font>
      <sz val="8"/>
      <color theme="1"/>
      <name val="Calibri"/>
      <family val="2"/>
    </font>
    <font>
      <b/>
      <sz val="8"/>
      <color theme="1"/>
      <name val="Arial"/>
      <family val="2"/>
    </font>
    <font>
      <vertAlign val="superscript"/>
      <sz val="8"/>
      <color theme="1"/>
      <name val="Arial"/>
      <family val="2"/>
    </font>
    <font>
      <u/>
      <sz val="11"/>
      <color theme="10"/>
      <name val="Aptos Narrow"/>
      <family val="2"/>
      <scheme val="minor"/>
    </font>
    <font>
      <u/>
      <sz val="11"/>
      <color theme="1"/>
      <name val="Aptos Narrow"/>
      <family val="2"/>
      <scheme val="minor"/>
    </font>
    <font>
      <sz val="11"/>
      <color theme="1"/>
      <name val="Arial"/>
      <family val="2"/>
    </font>
    <font>
      <b/>
      <sz val="16"/>
      <color theme="0"/>
      <name val="Aptos Narrow"/>
      <family val="2"/>
      <scheme val="minor"/>
    </font>
    <font>
      <b/>
      <u/>
      <sz val="20"/>
      <color theme="1"/>
      <name val="Aptos Narrow"/>
      <family val="2"/>
      <scheme val="minor"/>
    </font>
    <font>
      <b/>
      <sz val="11"/>
      <color theme="1"/>
      <name val="Calibri"/>
      <family val="2"/>
    </font>
    <font>
      <sz val="11"/>
      <name val="Calibri"/>
      <family val="2"/>
    </font>
    <font>
      <sz val="11"/>
      <color theme="1" tint="0.49995422223578601"/>
      <name val="Aptos Narrow"/>
      <family val="2"/>
      <scheme val="minor"/>
    </font>
    <font>
      <sz val="11"/>
      <name val="Aptos Narrow"/>
      <family val="2"/>
      <scheme val="minor"/>
    </font>
    <font>
      <vertAlign val="superscript"/>
      <sz val="11"/>
      <color theme="1"/>
      <name val="Aptos Narrow"/>
      <family val="2"/>
      <scheme val="minor"/>
    </font>
    <font>
      <sz val="11"/>
      <color theme="1"/>
      <name val="Aptos Narrow"/>
      <family val="2"/>
    </font>
    <font>
      <b/>
      <sz val="11"/>
      <color theme="1"/>
      <name val="Aptos Narrow"/>
      <family val="2"/>
    </font>
    <font>
      <i/>
      <sz val="11"/>
      <color theme="1"/>
      <name val="Aptos Narrow"/>
      <family val="2"/>
      <scheme val="minor"/>
    </font>
    <font>
      <b/>
      <sz val="10"/>
      <color theme="1"/>
      <name val="Arial"/>
      <family val="2"/>
    </font>
    <font>
      <b/>
      <sz val="16"/>
      <color rgb="FFFFFFFF"/>
      <name val="Aptos Narrow"/>
      <family val="2"/>
      <scheme val="minor"/>
    </font>
    <font>
      <b/>
      <sz val="11"/>
      <color rgb="FFFF0000"/>
      <name val="Aptos Narrow"/>
      <family val="2"/>
      <scheme val="minor"/>
    </font>
    <font>
      <b/>
      <sz val="11"/>
      <name val="Calibri"/>
      <family val="2"/>
    </font>
    <font>
      <sz val="11"/>
      <color rgb="FF000000"/>
      <name val="Aptos Narrow"/>
      <family val="2"/>
    </font>
    <font>
      <b/>
      <sz val="11"/>
      <color theme="0"/>
      <name val="Aptos Narrow"/>
      <family val="2"/>
      <scheme val="minor"/>
    </font>
    <font>
      <sz val="8"/>
      <color theme="1"/>
      <name val="Aptos Narrow"/>
      <family val="2"/>
      <scheme val="minor"/>
    </font>
    <font>
      <b/>
      <sz val="7"/>
      <color theme="1"/>
      <name val="Aptos Narrow"/>
      <family val="2"/>
      <scheme val="minor"/>
    </font>
    <font>
      <sz val="7"/>
      <color theme="1"/>
      <name val="Aptos Narrow"/>
      <family val="2"/>
      <scheme val="minor"/>
    </font>
    <font>
      <b/>
      <u/>
      <sz val="11"/>
      <color theme="1"/>
      <name val="Aptos Narrow"/>
      <family val="2"/>
      <scheme val="minor"/>
    </font>
    <font>
      <sz val="11"/>
      <color theme="9" tint="-0.24994659260841701"/>
      <name val="Arial"/>
      <family val="2"/>
    </font>
    <font>
      <sz val="10"/>
      <color rgb="FF383A42"/>
      <name val="Var(--font-mono)"/>
      <family val="2"/>
    </font>
    <font>
      <sz val="11"/>
      <color theme="1"/>
      <name val="Aptos Narrow"/>
      <family val="2"/>
      <scheme val="minor"/>
    </font>
  </fonts>
  <fills count="16">
    <fill>
      <patternFill patternType="none"/>
    </fill>
    <fill>
      <patternFill patternType="gray125"/>
    </fill>
    <fill>
      <patternFill patternType="solid">
        <fgColor rgb="FFFFFF00"/>
        <bgColor indexed="64"/>
      </patternFill>
    </fill>
    <fill>
      <patternFill patternType="solid">
        <fgColor theme="0" tint="-0.14996795556505021"/>
        <bgColor indexed="64"/>
      </patternFill>
    </fill>
    <fill>
      <patternFill patternType="solid">
        <fgColor theme="0" tint="-4.9958800012207406E-2"/>
        <bgColor indexed="64"/>
      </patternFill>
    </fill>
    <fill>
      <patternFill patternType="solid">
        <fgColor theme="5" tint="0.79995117038483843"/>
        <bgColor indexed="64"/>
      </patternFill>
    </fill>
    <fill>
      <patternFill patternType="solid">
        <fgColor theme="3" tint="0.79995117038483843"/>
        <bgColor indexed="64"/>
      </patternFill>
    </fill>
    <fill>
      <patternFill patternType="solid">
        <fgColor theme="3" tint="0.59996337778862885"/>
        <bgColor indexed="64"/>
      </patternFill>
    </fill>
    <fill>
      <patternFill patternType="solid">
        <fgColor theme="0"/>
        <bgColor indexed="64"/>
      </patternFill>
    </fill>
    <fill>
      <patternFill patternType="solid">
        <fgColor theme="2"/>
        <bgColor indexed="64"/>
      </patternFill>
    </fill>
    <fill>
      <patternFill patternType="solid">
        <fgColor theme="8" tint="0.79995117038483843"/>
        <bgColor indexed="64"/>
      </patternFill>
    </fill>
    <fill>
      <patternFill patternType="solid">
        <fgColor rgb="FF92D050"/>
        <bgColor indexed="64"/>
      </patternFill>
    </fill>
    <fill>
      <patternFill patternType="solid">
        <fgColor theme="9" tint="0.59996337778862885"/>
        <bgColor indexed="64"/>
      </patternFill>
    </fill>
    <fill>
      <patternFill patternType="solid">
        <fgColor theme="3" tint="0.39997558519241921"/>
        <bgColor indexed="64"/>
      </patternFill>
    </fill>
    <fill>
      <patternFill patternType="solid">
        <fgColor theme="0" tint="-0.24994659260841701"/>
        <bgColor indexed="64"/>
      </patternFill>
    </fill>
    <fill>
      <patternFill patternType="solid">
        <fgColor theme="2" tint="-9.9948118533890809E-2"/>
        <bgColor indexed="64"/>
      </patternFill>
    </fill>
  </fills>
  <borders count="32">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top style="medium">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theme="1" tint="0.49995422223578601"/>
      </top>
      <bottom style="thin">
        <color theme="1" tint="0.4999542222357860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top style="thin">
        <color theme="1" tint="0.49995422223578601"/>
      </top>
      <bottom style="thin">
        <color rgb="FF000000"/>
      </bottom>
      <diagonal/>
    </border>
    <border>
      <left/>
      <right/>
      <top/>
      <bottom style="thin">
        <color theme="1" tint="0.4999542222357860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thin">
        <color theme="1" tint="0.49995422223578601"/>
      </top>
      <bottom/>
      <diagonal/>
    </border>
  </borders>
  <cellStyleXfs count="9">
    <xf numFmtId="0" fontId="0" fillId="0" borderId="0"/>
    <xf numFmtId="0" fontId="34" fillId="0" borderId="0"/>
    <xf numFmtId="0" fontId="9" fillId="0" borderId="0" applyNumberFormat="0" applyFill="0" applyBorder="0" applyAlignment="0" applyProtection="0"/>
    <xf numFmtId="0" fontId="34" fillId="0" borderId="0"/>
    <xf numFmtId="0" fontId="34" fillId="0" borderId="0"/>
    <xf numFmtId="44" fontId="34" fillId="0" borderId="0" applyFont="0" applyFill="0" applyBorder="0" applyAlignment="0" applyProtection="0"/>
    <xf numFmtId="9" fontId="34" fillId="0" borderId="0" applyFont="0" applyFill="0" applyBorder="0" applyAlignment="0" applyProtection="0"/>
    <xf numFmtId="0" fontId="34" fillId="0" borderId="0"/>
    <xf numFmtId="0" fontId="9" fillId="0" borderId="0" applyNumberFormat="0" applyFill="0" applyBorder="0" applyAlignment="0" applyProtection="0"/>
  </cellStyleXfs>
  <cellXfs count="334">
    <xf numFmtId="0" fontId="0" fillId="0" borderId="0" xfId="0"/>
    <xf numFmtId="0" fontId="3" fillId="0" borderId="0" xfId="0" applyFont="1"/>
    <xf numFmtId="0" fontId="4" fillId="0" borderId="0" xfId="0" applyFont="1"/>
    <xf numFmtId="0" fontId="0" fillId="2" borderId="0" xfId="0" applyFill="1"/>
    <xf numFmtId="0" fontId="5" fillId="0" borderId="0" xfId="0" applyFont="1" applyAlignment="1">
      <alignment vertical="center"/>
    </xf>
    <xf numFmtId="0" fontId="7" fillId="0" borderId="1" xfId="0" applyFont="1" applyBorder="1" applyAlignment="1">
      <alignmen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xf>
    <xf numFmtId="0" fontId="10" fillId="0" borderId="0" xfId="0" applyFont="1"/>
    <xf numFmtId="0" fontId="34" fillId="0" borderId="0" xfId="3"/>
    <xf numFmtId="0" fontId="3" fillId="0" borderId="0" xfId="3" applyFont="1"/>
    <xf numFmtId="0" fontId="34" fillId="0" borderId="7" xfId="3" applyBorder="1"/>
    <xf numFmtId="0" fontId="11" fillId="0" borderId="0" xfId="0" applyFont="1" applyAlignment="1" applyProtection="1">
      <alignment vertical="center"/>
      <protection hidden="1"/>
    </xf>
    <xf numFmtId="0" fontId="13" fillId="0" borderId="0" xfId="0" applyFont="1" applyAlignment="1" applyProtection="1">
      <alignment vertical="center"/>
      <protection hidden="1"/>
    </xf>
    <xf numFmtId="0" fontId="3" fillId="0" borderId="8" xfId="0" applyFont="1" applyBorder="1" applyAlignment="1" applyProtection="1">
      <alignment vertical="center"/>
      <protection hidden="1"/>
    </xf>
    <xf numFmtId="0" fontId="3" fillId="0" borderId="0" xfId="0" applyFont="1" applyAlignment="1" applyProtection="1">
      <alignment vertical="center"/>
      <protection hidden="1"/>
    </xf>
    <xf numFmtId="165" fontId="34" fillId="0" borderId="0" xfId="3" applyNumberFormat="1" applyAlignment="1">
      <alignment horizontal="left" vertical="top"/>
    </xf>
    <xf numFmtId="0" fontId="3" fillId="0" borderId="7" xfId="0" applyFont="1" applyBorder="1" applyAlignment="1">
      <alignment horizontal="left" vertical="center"/>
    </xf>
    <xf numFmtId="0" fontId="3" fillId="0" borderId="7" xfId="0" applyFont="1" applyBorder="1" applyAlignment="1">
      <alignment horizontal="right" vertical="center"/>
    </xf>
    <xf numFmtId="0" fontId="14" fillId="0" borderId="0" xfId="0" applyFont="1" applyAlignment="1" applyProtection="1">
      <alignment horizontal="left"/>
      <protection hidden="1"/>
    </xf>
    <xf numFmtId="0" fontId="4" fillId="0" borderId="0" xfId="0" applyFont="1" applyProtection="1">
      <protection hidden="1"/>
    </xf>
    <xf numFmtId="0" fontId="16" fillId="0" borderId="0" xfId="0" applyFont="1" applyAlignment="1" applyProtection="1">
      <alignment vertical="center" wrapText="1"/>
      <protection hidden="1"/>
    </xf>
    <xf numFmtId="0" fontId="4" fillId="0" borderId="7" xfId="0" applyFont="1" applyBorder="1" applyAlignment="1" applyProtection="1">
      <alignment horizontal="right" vertical="center"/>
      <protection hidden="1"/>
    </xf>
    <xf numFmtId="0" fontId="3" fillId="3" borderId="7" xfId="3" applyFont="1" applyFill="1" applyBorder="1" applyAlignment="1">
      <alignment horizontal="left" vertical="top"/>
    </xf>
    <xf numFmtId="0" fontId="3" fillId="3" borderId="7" xfId="3" applyFont="1" applyFill="1" applyBorder="1" applyAlignment="1">
      <alignment horizontal="left" vertical="top" wrapText="1"/>
    </xf>
    <xf numFmtId="0" fontId="34" fillId="4" borderId="7" xfId="3" applyFill="1" applyBorder="1" applyAlignment="1">
      <alignment vertical="top"/>
    </xf>
    <xf numFmtId="0" fontId="34" fillId="4" borderId="7" xfId="3" applyFill="1" applyBorder="1" applyAlignment="1">
      <alignment horizontal="left" vertical="top"/>
    </xf>
    <xf numFmtId="0" fontId="34" fillId="4" borderId="7" xfId="3" applyFill="1" applyBorder="1" applyAlignment="1">
      <alignment horizontal="left" vertical="top" wrapText="1"/>
    </xf>
    <xf numFmtId="0" fontId="0" fillId="2" borderId="0" xfId="3" applyFont="1" applyFill="1"/>
    <xf numFmtId="0" fontId="0" fillId="5" borderId="0" xfId="0" applyFill="1"/>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0" fillId="0" borderId="8" xfId="0" applyBorder="1" applyAlignment="1" applyProtection="1">
      <alignment horizontal="center" vertical="center"/>
      <protection hidden="1"/>
    </xf>
    <xf numFmtId="0" fontId="0" fillId="6" borderId="7" xfId="0" applyFill="1" applyBorder="1" applyAlignment="1" applyProtection="1">
      <alignment vertical="center"/>
      <protection hidden="1"/>
    </xf>
    <xf numFmtId="0" fontId="0" fillId="7" borderId="7" xfId="0" quotePrefix="1" applyFill="1" applyBorder="1" applyAlignment="1" applyProtection="1">
      <alignment horizontal="left" vertical="center"/>
      <protection hidden="1"/>
    </xf>
    <xf numFmtId="0" fontId="0" fillId="0" borderId="9" xfId="0" applyBorder="1" applyAlignment="1" applyProtection="1">
      <alignment horizontal="right" vertical="center"/>
      <protection hidden="1"/>
    </xf>
    <xf numFmtId="0" fontId="0" fillId="2" borderId="0" xfId="0" applyFill="1" applyAlignment="1" applyProtection="1">
      <alignment vertical="center"/>
      <protection hidden="1"/>
    </xf>
    <xf numFmtId="0" fontId="0" fillId="0" borderId="0" xfId="0" applyAlignment="1">
      <alignment vertical="center"/>
    </xf>
    <xf numFmtId="0" fontId="0" fillId="0" borderId="0" xfId="0" applyAlignment="1">
      <alignment vertical="center" wrapText="1"/>
    </xf>
    <xf numFmtId="0" fontId="34" fillId="4" borderId="7" xfId="4" applyFill="1" applyBorder="1" applyAlignment="1">
      <alignment horizontal="center" vertical="center" wrapText="1"/>
    </xf>
    <xf numFmtId="0" fontId="0" fillId="0" borderId="7" xfId="0" applyBorder="1" applyAlignment="1">
      <alignment horizontal="right" vertical="center"/>
    </xf>
    <xf numFmtId="164" fontId="0" fillId="0" borderId="7" xfId="0" applyNumberFormat="1" applyBorder="1" applyAlignment="1">
      <alignment vertical="center" wrapText="1"/>
    </xf>
    <xf numFmtId="0" fontId="0" fillId="2" borderId="0" xfId="0" applyFill="1" applyAlignment="1">
      <alignment vertical="center"/>
    </xf>
    <xf numFmtId="0" fontId="0" fillId="0" borderId="7" xfId="0" applyBorder="1" applyAlignment="1" applyProtection="1">
      <alignment horizontal="right" vertical="center"/>
      <protection hidden="1"/>
    </xf>
    <xf numFmtId="0" fontId="0" fillId="0" borderId="0" xfId="0" applyAlignment="1" applyProtection="1">
      <alignment horizontal="left" vertical="center"/>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1" fillId="0" borderId="0" xfId="0" applyFont="1" applyAlignment="1" applyProtection="1">
      <alignment horizontal="left" vertical="center"/>
      <protection hidden="1"/>
    </xf>
    <xf numFmtId="0" fontId="3" fillId="0" borderId="0" xfId="0" applyFont="1" applyAlignment="1" applyProtection="1">
      <alignment horizontal="left" vertical="center"/>
      <protection hidden="1"/>
    </xf>
    <xf numFmtId="0" fontId="0" fillId="0" borderId="10" xfId="0" applyBorder="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16" fillId="0" borderId="0" xfId="0" applyFont="1" applyAlignment="1" applyProtection="1">
      <alignment vertical="center"/>
      <protection hidden="1"/>
    </xf>
    <xf numFmtId="0" fontId="16" fillId="0" borderId="0" xfId="0" applyFont="1" applyAlignment="1" applyProtection="1">
      <alignment horizontal="left" vertical="center"/>
      <protection hidden="1"/>
    </xf>
    <xf numFmtId="0" fontId="0" fillId="0" borderId="10" xfId="0" applyBorder="1" applyAlignment="1" applyProtection="1">
      <alignment vertical="center" wrapText="1"/>
      <protection hidden="1"/>
    </xf>
    <xf numFmtId="0" fontId="9" fillId="0" borderId="0" xfId="2" applyAlignment="1" applyProtection="1">
      <alignment horizontal="left" vertical="center"/>
      <protection hidden="1"/>
    </xf>
    <xf numFmtId="0" fontId="11" fillId="0" borderId="0" xfId="0" applyFont="1" applyAlignment="1" applyProtection="1">
      <alignment horizontal="left" vertical="center" wrapText="1"/>
      <protection hidden="1"/>
    </xf>
    <xf numFmtId="0" fontId="11" fillId="0" borderId="0" xfId="0" applyFont="1" applyAlignment="1" applyProtection="1">
      <alignment vertical="center" wrapText="1"/>
      <protection hidden="1"/>
    </xf>
    <xf numFmtId="0" fontId="17" fillId="0" borderId="10" xfId="0" applyFont="1" applyBorder="1" applyAlignment="1" applyProtection="1">
      <alignment vertical="center" wrapText="1"/>
      <protection hidden="1"/>
    </xf>
    <xf numFmtId="0" fontId="17" fillId="0" borderId="10" xfId="0" applyFont="1" applyBorder="1" applyAlignment="1" applyProtection="1">
      <alignment horizontal="left" vertical="center" wrapText="1"/>
      <protection hidden="1"/>
    </xf>
    <xf numFmtId="0" fontId="3" fillId="0" borderId="7" xfId="0" applyFont="1" applyBorder="1" applyAlignment="1">
      <alignment vertical="center"/>
    </xf>
    <xf numFmtId="0" fontId="3" fillId="0" borderId="7" xfId="0" applyFont="1" applyBorder="1" applyAlignment="1">
      <alignment vertical="center" wrapText="1"/>
    </xf>
    <xf numFmtId="0" fontId="0" fillId="0" borderId="7" xfId="0" applyBorder="1" applyAlignment="1">
      <alignment vertical="center"/>
    </xf>
    <xf numFmtId="0" fontId="9" fillId="0" borderId="0" xfId="2" applyBorder="1" applyAlignment="1" applyProtection="1">
      <alignment horizontal="left" vertical="center"/>
      <protection hidden="1"/>
    </xf>
    <xf numFmtId="0" fontId="2" fillId="0" borderId="0" xfId="0" applyFont="1" applyAlignment="1">
      <alignment vertical="center" wrapText="1"/>
    </xf>
    <xf numFmtId="4" fontId="0" fillId="0" borderId="0" xfId="0" applyNumberFormat="1" applyAlignment="1">
      <alignment vertical="center"/>
    </xf>
    <xf numFmtId="164" fontId="3" fillId="0" borderId="0" xfId="0" applyNumberFormat="1" applyFont="1" applyAlignment="1">
      <alignment vertical="center" wrapText="1"/>
    </xf>
    <xf numFmtId="0" fontId="4" fillId="0" borderId="0" xfId="0" applyFont="1" applyAlignment="1">
      <alignment horizontal="left" vertical="center"/>
    </xf>
    <xf numFmtId="44" fontId="3" fillId="7" borderId="7" xfId="0" quotePrefix="1" applyNumberFormat="1" applyFont="1" applyFill="1" applyBorder="1" applyAlignment="1" applyProtection="1">
      <alignment horizontal="left" vertical="center"/>
      <protection hidden="1"/>
    </xf>
    <xf numFmtId="0" fontId="0" fillId="0" borderId="7" xfId="0" applyBorder="1" applyAlignment="1" applyProtection="1">
      <alignment horizontal="right" vertical="center" wrapText="1"/>
      <protection hidden="1"/>
    </xf>
    <xf numFmtId="164" fontId="0" fillId="7" borderId="7" xfId="0" applyNumberFormat="1" applyFill="1" applyBorder="1" applyAlignment="1">
      <alignment vertical="center" wrapText="1"/>
    </xf>
    <xf numFmtId="164" fontId="3" fillId="7" borderId="7" xfId="0" applyNumberFormat="1" applyFont="1" applyFill="1" applyBorder="1" applyAlignment="1">
      <alignment vertical="center" wrapText="1"/>
    </xf>
    <xf numFmtId="0" fontId="19" fillId="0" borderId="7" xfId="0" applyFont="1" applyBorder="1" applyAlignment="1">
      <alignment horizontal="right" vertical="center" wrapText="1"/>
    </xf>
    <xf numFmtId="0" fontId="2" fillId="0" borderId="0" xfId="0" applyFont="1" applyAlignment="1">
      <alignment vertical="center"/>
    </xf>
    <xf numFmtId="9" fontId="0" fillId="0" borderId="0" xfId="6" applyFont="1" applyBorder="1" applyAlignment="1">
      <alignment vertical="center" wrapText="1"/>
    </xf>
    <xf numFmtId="0" fontId="20" fillId="0" borderId="7" xfId="0" applyFont="1" applyBorder="1" applyAlignment="1">
      <alignment horizontal="right" vertical="center" wrapText="1"/>
    </xf>
    <xf numFmtId="44" fontId="0" fillId="7" borderId="7" xfId="0" quotePrefix="1" applyNumberFormat="1" applyFill="1" applyBorder="1" applyAlignment="1" applyProtection="1">
      <alignment horizontal="left" vertical="center"/>
      <protection hidden="1"/>
    </xf>
    <xf numFmtId="0" fontId="0" fillId="6" borderId="0" xfId="0" applyFill="1" applyAlignment="1">
      <alignment horizontal="left"/>
    </xf>
    <xf numFmtId="9" fontId="0" fillId="0" borderId="0" xfId="6" applyFont="1"/>
    <xf numFmtId="44" fontId="0" fillId="0" borderId="0" xfId="0" applyNumberFormat="1"/>
    <xf numFmtId="0" fontId="3" fillId="0" borderId="0" xfId="0" applyFont="1" applyAlignment="1">
      <alignment wrapText="1"/>
    </xf>
    <xf numFmtId="0" fontId="0" fillId="0" borderId="0" xfId="6" applyNumberFormat="1" applyFont="1"/>
    <xf numFmtId="0" fontId="0" fillId="0" borderId="7" xfId="0" applyBorder="1" applyAlignment="1" applyProtection="1">
      <alignment vertical="center" wrapText="1"/>
      <protection hidden="1"/>
    </xf>
    <xf numFmtId="0" fontId="0" fillId="8" borderId="0" xfId="0" applyFill="1" applyAlignment="1" applyProtection="1">
      <alignment horizontal="left" vertical="top" wrapText="1"/>
      <protection hidden="1"/>
    </xf>
    <xf numFmtId="0" fontId="0" fillId="8" borderId="0" xfId="0" applyFill="1" applyAlignment="1" applyProtection="1">
      <alignment vertical="center"/>
      <protection hidden="1"/>
    </xf>
    <xf numFmtId="0" fontId="0" fillId="8" borderId="7" xfId="0" applyFill="1" applyBorder="1" applyAlignment="1" applyProtection="1">
      <alignment horizontal="left" vertical="top" wrapText="1"/>
      <protection hidden="1"/>
    </xf>
    <xf numFmtId="0" fontId="0" fillId="8" borderId="11" xfId="0" applyFill="1" applyBorder="1" applyAlignment="1" applyProtection="1">
      <alignment vertical="top" wrapText="1"/>
      <protection hidden="1"/>
    </xf>
    <xf numFmtId="0" fontId="0" fillId="8" borderId="11" xfId="0" applyFill="1" applyBorder="1" applyAlignment="1" applyProtection="1">
      <alignment horizontal="left" vertical="top" wrapText="1"/>
      <protection hidden="1"/>
    </xf>
    <xf numFmtId="0" fontId="0" fillId="8" borderId="12" xfId="0" applyFill="1" applyBorder="1" applyAlignment="1" applyProtection="1">
      <alignment vertical="top" wrapText="1"/>
      <protection hidden="1"/>
    </xf>
    <xf numFmtId="0" fontId="0" fillId="8" borderId="13" xfId="0" applyFill="1" applyBorder="1" applyAlignment="1" applyProtection="1">
      <alignment vertical="top" wrapText="1"/>
      <protection hidden="1"/>
    </xf>
    <xf numFmtId="0" fontId="3" fillId="8" borderId="8" xfId="0" applyFont="1" applyFill="1" applyBorder="1" applyAlignment="1" applyProtection="1">
      <alignment horizontal="left" vertical="top" wrapText="1"/>
      <protection hidden="1"/>
    </xf>
    <xf numFmtId="0" fontId="9" fillId="0" borderId="0" xfId="2" applyAlignment="1" applyProtection="1">
      <alignment vertical="center"/>
      <protection hidden="1"/>
    </xf>
    <xf numFmtId="0" fontId="0" fillId="0" borderId="0" xfId="0" quotePrefix="1" applyAlignment="1" applyProtection="1">
      <alignment horizontal="left" vertical="center"/>
      <protection hidden="1"/>
    </xf>
    <xf numFmtId="44" fontId="0" fillId="6" borderId="7" xfId="5" applyFont="1" applyFill="1" applyBorder="1" applyAlignment="1" applyProtection="1">
      <alignment vertical="center"/>
      <protection locked="0"/>
    </xf>
    <xf numFmtId="0" fontId="3" fillId="0" borderId="14" xfId="0" applyFont="1" applyBorder="1" applyAlignment="1">
      <alignment horizontal="left" vertical="center"/>
    </xf>
    <xf numFmtId="0" fontId="0" fillId="0" borderId="8" xfId="0" applyBorder="1" applyAlignment="1" applyProtection="1">
      <alignment horizontal="center" vertical="center" wrapText="1"/>
      <protection hidden="1"/>
    </xf>
    <xf numFmtId="0" fontId="3" fillId="0" borderId="0" xfId="0" applyFont="1" applyAlignment="1">
      <alignment horizontal="left" wrapText="1"/>
    </xf>
    <xf numFmtId="0" fontId="21" fillId="5" borderId="0" xfId="0" applyFont="1" applyFill="1"/>
    <xf numFmtId="0" fontId="0" fillId="0" borderId="0" xfId="3" applyFont="1"/>
    <xf numFmtId="164" fontId="34" fillId="0" borderId="0" xfId="3" applyNumberFormat="1"/>
    <xf numFmtId="164" fontId="0" fillId="0" borderId="0" xfId="0" applyNumberFormat="1"/>
    <xf numFmtId="0" fontId="34" fillId="0" borderId="7" xfId="4" applyBorder="1" applyAlignment="1">
      <alignment horizontal="left" vertical="top"/>
    </xf>
    <xf numFmtId="0" fontId="34" fillId="0" borderId="7" xfId="4" applyBorder="1" applyAlignment="1">
      <alignment horizontal="left" vertical="top" wrapText="1"/>
    </xf>
    <xf numFmtId="0" fontId="34" fillId="0" borderId="7" xfId="4" applyBorder="1" applyAlignment="1">
      <alignment vertical="top" wrapText="1"/>
    </xf>
    <xf numFmtId="0" fontId="34" fillId="0" borderId="7" xfId="3" applyBorder="1" applyAlignment="1">
      <alignment horizontal="left" vertical="top" wrapText="1"/>
    </xf>
    <xf numFmtId="0" fontId="34" fillId="0" borderId="7" xfId="3" applyBorder="1" applyAlignment="1">
      <alignment vertical="top" wrapText="1"/>
    </xf>
    <xf numFmtId="0" fontId="34" fillId="0" borderId="7" xfId="1" applyBorder="1" applyAlignment="1">
      <alignment horizontal="left" vertical="top" wrapText="1"/>
    </xf>
    <xf numFmtId="0" fontId="0" fillId="0" borderId="7" xfId="0" applyBorder="1"/>
    <xf numFmtId="164" fontId="0" fillId="0" borderId="7" xfId="0" applyNumberFormat="1" applyBorder="1"/>
    <xf numFmtId="164" fontId="9" fillId="0" borderId="7" xfId="2" applyNumberFormat="1" applyBorder="1"/>
    <xf numFmtId="0" fontId="0" fillId="0" borderId="7" xfId="0" applyBorder="1" applyAlignment="1">
      <alignment horizontal="center" vertical="center"/>
    </xf>
    <xf numFmtId="0" fontId="0" fillId="0" borderId="7" xfId="0" applyBorder="1" applyAlignment="1">
      <alignment horizontal="center" vertical="center" wrapText="1"/>
    </xf>
    <xf numFmtId="164" fontId="0" fillId="6" borderId="7" xfId="0" applyNumberFormat="1" applyFill="1" applyBorder="1"/>
    <xf numFmtId="0" fontId="3" fillId="0" borderId="7" xfId="0" applyFont="1" applyBorder="1" applyAlignment="1">
      <alignment horizontal="center"/>
    </xf>
    <xf numFmtId="0" fontId="3" fillId="0" borderId="0" xfId="3" applyFont="1" applyAlignment="1">
      <alignment horizontal="center" vertical="center"/>
    </xf>
    <xf numFmtId="0" fontId="34" fillId="0" borderId="0" xfId="3" applyAlignment="1">
      <alignment horizontal="center" vertical="center"/>
    </xf>
    <xf numFmtId="164" fontId="34" fillId="0" borderId="0" xfId="3" applyNumberFormat="1" applyAlignment="1">
      <alignment horizontal="center" vertical="center"/>
    </xf>
    <xf numFmtId="0" fontId="3" fillId="0" borderId="7" xfId="0" applyFont="1" applyBorder="1" applyAlignment="1">
      <alignment horizontal="center" vertical="center"/>
    </xf>
    <xf numFmtId="0" fontId="0" fillId="0" borderId="0" xfId="0" applyAlignment="1">
      <alignment horizontal="center" vertical="center"/>
    </xf>
    <xf numFmtId="0" fontId="3" fillId="9" borderId="7" xfId="3" applyFont="1" applyFill="1" applyBorder="1" applyAlignment="1">
      <alignment horizontal="left" vertical="top"/>
    </xf>
    <xf numFmtId="0" fontId="3" fillId="9" borderId="7" xfId="3" applyFont="1" applyFill="1" applyBorder="1" applyAlignment="1">
      <alignment horizontal="left" vertical="top" wrapText="1"/>
    </xf>
    <xf numFmtId="0" fontId="3" fillId="9" borderId="7" xfId="3" applyFont="1" applyFill="1" applyBorder="1" applyAlignment="1">
      <alignment horizontal="center" vertical="center" wrapText="1"/>
    </xf>
    <xf numFmtId="0" fontId="0" fillId="9" borderId="7" xfId="0" applyFill="1" applyBorder="1" applyAlignment="1">
      <alignment horizontal="center" vertical="center"/>
    </xf>
    <xf numFmtId="0" fontId="9" fillId="6" borderId="7" xfId="2" applyFill="1" applyBorder="1" applyAlignment="1">
      <alignment horizontal="center" vertical="center"/>
    </xf>
    <xf numFmtId="164" fontId="9" fillId="6" borderId="7" xfId="2" applyNumberFormat="1" applyFill="1" applyBorder="1" applyAlignment="1">
      <alignment horizontal="center" vertical="center"/>
    </xf>
    <xf numFmtId="164" fontId="0" fillId="6" borderId="7" xfId="0" applyNumberFormat="1" applyFill="1" applyBorder="1" applyAlignment="1">
      <alignment horizontal="center" vertical="center"/>
    </xf>
    <xf numFmtId="0" fontId="0" fillId="6" borderId="7" xfId="0" applyFill="1" applyBorder="1" applyAlignment="1">
      <alignment horizontal="center" vertical="center"/>
    </xf>
    <xf numFmtId="9" fontId="34" fillId="6" borderId="7" xfId="3" applyNumberFormat="1" applyFill="1" applyBorder="1" applyAlignment="1">
      <alignment horizontal="center" vertical="center"/>
    </xf>
    <xf numFmtId="0" fontId="0" fillId="6" borderId="7" xfId="3" quotePrefix="1" applyFont="1" applyFill="1" applyBorder="1" applyAlignment="1">
      <alignment horizontal="center" vertical="center"/>
    </xf>
    <xf numFmtId="0" fontId="9" fillId="0" borderId="7" xfId="2" applyFill="1" applyBorder="1" applyAlignment="1">
      <alignment horizontal="center" vertical="center"/>
    </xf>
    <xf numFmtId="164" fontId="9" fillId="0" borderId="7" xfId="2" applyNumberFormat="1" applyFill="1" applyBorder="1" applyAlignment="1">
      <alignment horizontal="center" vertical="center"/>
    </xf>
    <xf numFmtId="164" fontId="0" fillId="0" borderId="7" xfId="0" applyNumberFormat="1" applyBorder="1" applyAlignment="1">
      <alignment horizontal="center" vertical="center"/>
    </xf>
    <xf numFmtId="0" fontId="34" fillId="0" borderId="7" xfId="3" applyBorder="1" applyAlignment="1">
      <alignment vertical="top"/>
    </xf>
    <xf numFmtId="0" fontId="34" fillId="0" borderId="7" xfId="3" applyBorder="1" applyAlignment="1">
      <alignment horizontal="left" vertical="top"/>
    </xf>
    <xf numFmtId="9" fontId="34" fillId="0" borderId="7" xfId="3" applyNumberFormat="1" applyBorder="1" applyAlignment="1">
      <alignment horizontal="center" vertical="center"/>
    </xf>
    <xf numFmtId="0" fontId="0" fillId="0" borderId="7" xfId="3" quotePrefix="1" applyFont="1" applyBorder="1" applyAlignment="1">
      <alignment horizontal="center" vertical="center"/>
    </xf>
    <xf numFmtId="9" fontId="0" fillId="0" borderId="7" xfId="6" applyFont="1" applyFill="1" applyBorder="1" applyAlignment="1">
      <alignment horizontal="center" vertical="center"/>
    </xf>
    <xf numFmtId="9" fontId="0" fillId="0" borderId="7" xfId="6" applyFont="1" applyFill="1" applyBorder="1" applyAlignment="1">
      <alignment horizontal="center" vertical="center"/>
    </xf>
    <xf numFmtId="9" fontId="0" fillId="0" borderId="7" xfId="6" quotePrefix="1" applyFont="1" applyFill="1" applyBorder="1" applyAlignment="1">
      <alignment horizontal="center" vertical="center"/>
    </xf>
    <xf numFmtId="0" fontId="1" fillId="0" borderId="0" xfId="0" applyFont="1" applyAlignment="1">
      <alignment horizontal="left" vertical="center"/>
    </xf>
    <xf numFmtId="9" fontId="0" fillId="6" borderId="7" xfId="0" applyNumberFormat="1" applyFill="1" applyBorder="1" applyAlignment="1">
      <alignment horizontal="center" vertical="center"/>
    </xf>
    <xf numFmtId="164" fontId="0" fillId="0" borderId="0" xfId="3" applyNumberFormat="1" applyFont="1" applyAlignment="1">
      <alignment horizontal="center" vertical="center"/>
    </xf>
    <xf numFmtId="9" fontId="0" fillId="0" borderId="7" xfId="0" applyNumberFormat="1" applyBorder="1" applyAlignment="1">
      <alignment horizontal="center" vertical="center"/>
    </xf>
    <xf numFmtId="0" fontId="34" fillId="0" borderId="0" xfId="3" applyAlignment="1">
      <alignment horizontal="left" vertical="center"/>
    </xf>
    <xf numFmtId="9" fontId="0" fillId="0" borderId="0" xfId="6" applyFont="1" applyFill="1" applyAlignment="1">
      <alignment horizontal="left" vertical="center"/>
    </xf>
    <xf numFmtId="9" fontId="0" fillId="6" borderId="0" xfId="6" applyFont="1" applyFill="1" applyAlignment="1">
      <alignment horizontal="left" vertical="center"/>
    </xf>
    <xf numFmtId="9" fontId="34" fillId="6" borderId="0" xfId="3" applyNumberFormat="1" applyFill="1" applyAlignment="1">
      <alignment horizontal="left"/>
    </xf>
    <xf numFmtId="9" fontId="0" fillId="7" borderId="7" xfId="0" applyNumberFormat="1" applyFill="1" applyBorder="1" applyAlignment="1">
      <alignment horizontal="center" vertical="center"/>
    </xf>
    <xf numFmtId="9" fontId="3" fillId="7" borderId="7" xfId="0" applyNumberFormat="1" applyFont="1" applyFill="1" applyBorder="1" applyAlignment="1">
      <alignment horizontal="center" vertical="center"/>
    </xf>
    <xf numFmtId="0" fontId="0" fillId="7" borderId="7" xfId="0" applyFill="1" applyBorder="1" applyAlignment="1">
      <alignment horizontal="center" vertical="center"/>
    </xf>
    <xf numFmtId="9" fontId="0" fillId="6" borderId="0" xfId="6" applyFont="1" applyFill="1" applyAlignment="1">
      <alignment horizontal="center" vertical="center"/>
    </xf>
    <xf numFmtId="9" fontId="34" fillId="6" borderId="7" xfId="3" applyNumberFormat="1" applyFill="1" applyBorder="1"/>
    <xf numFmtId="0" fontId="3" fillId="0" borderId="0" xfId="3" applyFont="1" applyAlignment="1">
      <alignment vertical="top" wrapText="1"/>
    </xf>
    <xf numFmtId="0" fontId="3" fillId="0" borderId="7" xfId="3" applyFont="1" applyBorder="1" applyAlignment="1">
      <alignment horizontal="center"/>
    </xf>
    <xf numFmtId="0" fontId="34" fillId="6" borderId="7" xfId="3" applyFill="1" applyBorder="1"/>
    <xf numFmtId="165" fontId="0" fillId="6" borderId="7" xfId="3" applyNumberFormat="1" applyFont="1" applyFill="1" applyBorder="1" applyAlignment="1">
      <alignment horizontal="left" vertical="top"/>
    </xf>
    <xf numFmtId="0" fontId="34" fillId="3" borderId="7" xfId="4" applyFill="1" applyBorder="1" applyAlignment="1">
      <alignment horizontal="left" vertical="top"/>
    </xf>
    <xf numFmtId="0" fontId="34" fillId="3" borderId="7" xfId="4" applyFill="1" applyBorder="1" applyAlignment="1">
      <alignment horizontal="left" vertical="top" wrapText="1"/>
    </xf>
    <xf numFmtId="0" fontId="34" fillId="3" borderId="7" xfId="4" applyFill="1" applyBorder="1" applyAlignment="1">
      <alignment vertical="top" wrapText="1"/>
    </xf>
    <xf numFmtId="0" fontId="34" fillId="3" borderId="7" xfId="3" applyFill="1" applyBorder="1" applyAlignment="1">
      <alignment horizontal="left" vertical="top" wrapText="1"/>
    </xf>
    <xf numFmtId="0" fontId="34" fillId="3" borderId="7" xfId="3" applyFill="1" applyBorder="1" applyAlignment="1">
      <alignment vertical="top" wrapText="1"/>
    </xf>
    <xf numFmtId="0" fontId="34" fillId="3" borderId="7" xfId="1" applyFill="1" applyBorder="1" applyAlignment="1">
      <alignment horizontal="left" vertical="top" wrapText="1"/>
    </xf>
    <xf numFmtId="165" fontId="34" fillId="0" borderId="7" xfId="3" applyNumberFormat="1" applyBorder="1" applyAlignment="1">
      <alignment horizontal="left" vertical="top"/>
    </xf>
    <xf numFmtId="0" fontId="34" fillId="10" borderId="7" xfId="3" applyFill="1" applyBorder="1"/>
    <xf numFmtId="0" fontId="34" fillId="10" borderId="7" xfId="3" applyFill="1" applyBorder="1" applyAlignment="1">
      <alignment vertical="top"/>
    </xf>
    <xf numFmtId="0" fontId="34" fillId="10" borderId="7" xfId="3" applyFill="1" applyBorder="1" applyAlignment="1">
      <alignment horizontal="left" vertical="top"/>
    </xf>
    <xf numFmtId="165" fontId="34" fillId="10" borderId="7" xfId="3" applyNumberFormat="1" applyFill="1" applyBorder="1" applyAlignment="1">
      <alignment horizontal="left" vertical="top"/>
    </xf>
    <xf numFmtId="0" fontId="34" fillId="10" borderId="0" xfId="3" applyFill="1"/>
    <xf numFmtId="0" fontId="34" fillId="10" borderId="7" xfId="3" applyFill="1" applyBorder="1" applyAlignment="1">
      <alignment horizontal="left" vertical="top" wrapText="1"/>
    </xf>
    <xf numFmtId="164" fontId="0" fillId="0" borderId="0" xfId="3" applyNumberFormat="1" applyFont="1" applyAlignment="1">
      <alignment horizontal="left" vertical="center"/>
    </xf>
    <xf numFmtId="165" fontId="34" fillId="0" borderId="0" xfId="3" applyNumberFormat="1"/>
    <xf numFmtId="9" fontId="0" fillId="0" borderId="0" xfId="6" applyFont="1"/>
    <xf numFmtId="9" fontId="34" fillId="0" borderId="0" xfId="3" applyNumberFormat="1"/>
    <xf numFmtId="10" fontId="34" fillId="10" borderId="0" xfId="3" applyNumberFormat="1" applyFill="1"/>
    <xf numFmtId="0" fontId="0" fillId="0" borderId="0" xfId="3" applyFont="1" applyAlignment="1">
      <alignment wrapText="1"/>
    </xf>
    <xf numFmtId="9" fontId="0" fillId="5" borderId="7" xfId="0" applyNumberFormat="1" applyFill="1" applyBorder="1" applyAlignment="1">
      <alignment horizontal="center" vertical="center"/>
    </xf>
    <xf numFmtId="9" fontId="0" fillId="5" borderId="7" xfId="6" applyFont="1" applyFill="1" applyBorder="1" applyAlignment="1">
      <alignment horizontal="center" vertical="center"/>
    </xf>
    <xf numFmtId="9" fontId="3" fillId="0" borderId="0" xfId="6" applyFont="1" applyAlignment="1">
      <alignment horizontal="left" vertical="center"/>
    </xf>
    <xf numFmtId="164" fontId="3" fillId="0" borderId="0" xfId="3" applyNumberFormat="1" applyFont="1" applyAlignment="1">
      <alignment horizontal="left" vertical="center"/>
    </xf>
    <xf numFmtId="0" fontId="0" fillId="11" borderId="0" xfId="3" applyFont="1" applyFill="1"/>
    <xf numFmtId="0" fontId="34" fillId="0" borderId="0" xfId="3" applyAlignment="1">
      <alignment wrapText="1"/>
    </xf>
    <xf numFmtId="0" fontId="11" fillId="0" borderId="0" xfId="0" applyFont="1" applyAlignment="1" applyProtection="1">
      <alignment vertical="center"/>
      <protection hidden="1"/>
    </xf>
    <xf numFmtId="0" fontId="2" fillId="0" borderId="0" xfId="8" applyFont="1" applyAlignment="1" applyProtection="1">
      <alignment horizontal="left" vertical="center"/>
      <protection hidden="1"/>
    </xf>
    <xf numFmtId="0" fontId="0" fillId="0" borderId="0" xfId="0" applyAlignment="1">
      <alignment horizontal="right"/>
    </xf>
    <xf numFmtId="165" fontId="34" fillId="6" borderId="7" xfId="3" applyNumberFormat="1" applyFill="1" applyBorder="1" applyAlignment="1">
      <alignment horizontal="left" vertical="top"/>
    </xf>
    <xf numFmtId="0" fontId="34" fillId="0" borderId="15" xfId="3" applyBorder="1"/>
    <xf numFmtId="0" fontId="0" fillId="0" borderId="8" xfId="0" applyBorder="1" applyAlignment="1" applyProtection="1">
      <alignment vertical="center"/>
      <protection hidden="1"/>
    </xf>
    <xf numFmtId="0" fontId="0" fillId="0" borderId="0" xfId="0" quotePrefix="1" applyAlignment="1" applyProtection="1">
      <alignment vertical="center"/>
      <protection hidden="1"/>
    </xf>
    <xf numFmtId="1" fontId="28" fillId="0" borderId="7" xfId="3" applyNumberFormat="1" applyFont="1" applyBorder="1" applyAlignment="1">
      <alignment horizontal="left" vertical="top"/>
    </xf>
    <xf numFmtId="1" fontId="28" fillId="10" borderId="7" xfId="3" applyNumberFormat="1" applyFont="1" applyFill="1" applyBorder="1" applyAlignment="1">
      <alignment horizontal="left" vertical="top"/>
    </xf>
    <xf numFmtId="0" fontId="30" fillId="11" borderId="7" xfId="4" applyFont="1" applyFill="1" applyBorder="1" applyAlignment="1">
      <alignment horizontal="left" vertical="top" wrapText="1"/>
    </xf>
    <xf numFmtId="0" fontId="29" fillId="0" borderId="7" xfId="3" applyFont="1" applyBorder="1" applyAlignment="1">
      <alignment horizontal="left" vertical="top" wrapText="1"/>
    </xf>
    <xf numFmtId="0" fontId="30" fillId="0" borderId="7" xfId="3" applyFont="1" applyBorder="1" applyAlignment="1">
      <alignment horizontal="left" vertical="top"/>
    </xf>
    <xf numFmtId="0" fontId="30" fillId="11" borderId="7" xfId="3" applyFont="1" applyFill="1" applyBorder="1" applyAlignment="1">
      <alignment horizontal="left" vertical="top" wrapText="1"/>
    </xf>
    <xf numFmtId="0" fontId="30" fillId="0" borderId="0" xfId="0" applyFont="1"/>
    <xf numFmtId="44" fontId="0" fillId="7" borderId="7" xfId="0" applyNumberFormat="1" applyFill="1" applyBorder="1" applyAlignment="1" applyProtection="1">
      <alignment horizontal="left" vertical="center"/>
      <protection hidden="1"/>
    </xf>
    <xf numFmtId="0" fontId="30" fillId="12" borderId="7" xfId="3" applyFont="1" applyFill="1" applyBorder="1" applyAlignment="1">
      <alignment horizontal="left" vertical="top"/>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49" fontId="0" fillId="0" borderId="0" xfId="0" applyNumberForma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Alignment="1">
      <alignment vertical="center"/>
    </xf>
    <xf numFmtId="0" fontId="4" fillId="0" borderId="0" xfId="0" applyFont="1" applyAlignment="1" applyProtection="1">
      <alignment horizontal="right" vertical="center"/>
      <protection hidden="1"/>
    </xf>
    <xf numFmtId="0" fontId="4" fillId="0" borderId="0" xfId="0" applyFont="1" applyAlignment="1" applyProtection="1">
      <alignment horizontal="center" vertical="center"/>
      <protection hidden="1"/>
    </xf>
    <xf numFmtId="0" fontId="0" fillId="0" borderId="7" xfId="0" applyBorder="1" applyAlignment="1" applyProtection="1">
      <alignment horizontal="center" vertical="center" wrapText="1"/>
      <protection hidden="1"/>
    </xf>
    <xf numFmtId="0" fontId="4" fillId="0" borderId="0" xfId="0" applyFont="1" applyAlignment="1" applyProtection="1">
      <alignment horizontal="left"/>
      <protection hidden="1"/>
    </xf>
    <xf numFmtId="3" fontId="0" fillId="0" borderId="0" xfId="0" applyNumberFormat="1"/>
    <xf numFmtId="0" fontId="0" fillId="0" borderId="0" xfId="0" applyAlignment="1">
      <alignment wrapText="1"/>
    </xf>
    <xf numFmtId="3" fontId="0" fillId="0" borderId="0" xfId="0" applyNumberFormat="1" applyAlignment="1">
      <alignment wrapText="1"/>
    </xf>
    <xf numFmtId="0" fontId="0" fillId="0" borderId="0" xfId="0" applyAlignment="1" applyProtection="1">
      <alignment horizontal="right" vertical="center"/>
      <protection hidden="1"/>
    </xf>
    <xf numFmtId="0" fontId="19" fillId="0" borderId="0" xfId="0" applyFont="1" applyAlignment="1" applyProtection="1">
      <alignment horizontal="left" vertical="center"/>
      <protection hidden="1"/>
    </xf>
    <xf numFmtId="0" fontId="0" fillId="0" borderId="8" xfId="0" applyBorder="1" applyAlignment="1" applyProtection="1">
      <alignment vertical="center" wrapText="1"/>
      <protection hidden="1"/>
    </xf>
    <xf numFmtId="14" fontId="17" fillId="0" borderId="7" xfId="0" applyNumberFormat="1" applyFont="1" applyBorder="1" applyAlignment="1">
      <alignment horizontal="left" vertical="center"/>
    </xf>
    <xf numFmtId="0" fontId="0" fillId="0" borderId="7" xfId="0" applyBorder="1" applyAlignment="1">
      <alignment horizontal="left" vertical="center" wrapText="1"/>
    </xf>
    <xf numFmtId="14" fontId="0" fillId="0" borderId="7" xfId="0" applyNumberFormat="1" applyBorder="1" applyAlignment="1">
      <alignment horizontal="left" vertical="center"/>
    </xf>
    <xf numFmtId="0" fontId="0" fillId="6" borderId="7" xfId="0" applyFill="1" applyBorder="1" applyAlignment="1" applyProtection="1">
      <alignment vertical="center"/>
      <protection locked="0"/>
    </xf>
    <xf numFmtId="3" fontId="0" fillId="6" borderId="7" xfId="0" applyNumberFormat="1" applyFill="1" applyBorder="1" applyAlignment="1" applyProtection="1">
      <alignment vertical="center" wrapText="1"/>
      <protection locked="0"/>
    </xf>
    <xf numFmtId="3" fontId="0" fillId="6" borderId="7" xfId="0" applyNumberFormat="1" applyFill="1" applyBorder="1" applyAlignment="1" applyProtection="1">
      <alignment vertical="center"/>
      <protection locked="0"/>
    </xf>
    <xf numFmtId="0" fontId="0" fillId="0" borderId="7" xfId="0" applyFont="1" applyBorder="1" applyAlignment="1">
      <alignment vertical="center"/>
    </xf>
    <xf numFmtId="0" fontId="0" fillId="0" borderId="7" xfId="0" applyFont="1" applyBorder="1" applyAlignment="1">
      <alignment horizontal="left" vertical="center" wrapText="1"/>
    </xf>
    <xf numFmtId="0" fontId="9" fillId="0" borderId="16" xfId="2" applyBorder="1" applyAlignment="1" applyProtection="1">
      <alignment horizontal="left" vertical="center"/>
      <protection hidden="1"/>
    </xf>
    <xf numFmtId="0" fontId="0" fillId="0" borderId="17" xfId="0" applyBorder="1" applyAlignment="1" applyProtection="1">
      <alignment vertical="center" wrapText="1"/>
      <protection hidden="1"/>
    </xf>
    <xf numFmtId="0" fontId="33" fillId="0" borderId="0" xfId="0" applyFont="1" applyAlignment="1">
      <alignment horizontal="left" vertical="center" indent="1" readingOrder="1"/>
    </xf>
    <xf numFmtId="0" fontId="3" fillId="0" borderId="9" xfId="0" applyFont="1" applyBorder="1" applyAlignment="1">
      <alignment vertical="center" wrapText="1"/>
    </xf>
    <xf numFmtId="0" fontId="0" fillId="0" borderId="9" xfId="0" applyBorder="1" applyAlignment="1">
      <alignment horizontal="left" vertical="center" wrapText="1"/>
    </xf>
    <xf numFmtId="14" fontId="0" fillId="0" borderId="18" xfId="0" applyNumberFormat="1" applyBorder="1"/>
    <xf numFmtId="0" fontId="0" fillId="0" borderId="6"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3" xfId="0" applyBorder="1"/>
    <xf numFmtId="164" fontId="3" fillId="7" borderId="7" xfId="0" applyNumberFormat="1" applyFont="1" applyFill="1" applyBorder="1" applyAlignment="1">
      <alignment vertical="center" wrapText="1"/>
    </xf>
    <xf numFmtId="0" fontId="0" fillId="8" borderId="0" xfId="0" quotePrefix="1" applyFill="1" applyAlignment="1" applyProtection="1">
      <alignment horizontal="right" vertical="center"/>
      <protection hidden="1"/>
    </xf>
    <xf numFmtId="0" fontId="0" fillId="7" borderId="7" xfId="0" applyFill="1" applyBorder="1" applyAlignment="1" applyProtection="1">
      <alignment horizontal="right" vertical="center"/>
      <protection hidden="1"/>
    </xf>
    <xf numFmtId="0" fontId="12" fillId="13" borderId="0" xfId="0" applyFont="1" applyFill="1" applyAlignment="1" applyProtection="1">
      <alignment horizontal="center" vertical="center" wrapText="1"/>
      <protection hidden="1"/>
    </xf>
    <xf numFmtId="0" fontId="34" fillId="4" borderId="7" xfId="4" applyFill="1" applyBorder="1" applyAlignment="1">
      <alignment horizontal="center" vertical="center" wrapText="1"/>
    </xf>
    <xf numFmtId="164" fontId="0" fillId="0" borderId="7" xfId="0" applyNumberFormat="1" applyBorder="1" applyAlignment="1">
      <alignment horizontal="center" vertical="center" wrapText="1"/>
    </xf>
    <xf numFmtId="3" fontId="0" fillId="6" borderId="7" xfId="0" applyNumberFormat="1" applyFill="1" applyBorder="1" applyAlignment="1" applyProtection="1">
      <alignment horizontal="center" vertical="center"/>
      <protection locked="0"/>
    </xf>
    <xf numFmtId="49" fontId="0" fillId="6" borderId="9" xfId="0" applyNumberFormat="1" applyFill="1" applyBorder="1" applyAlignment="1" applyProtection="1">
      <alignment horizontal="left" vertical="center"/>
      <protection locked="0"/>
    </xf>
    <xf numFmtId="49" fontId="0" fillId="6" borderId="24" xfId="0" applyNumberFormat="1" applyFill="1" applyBorder="1" applyAlignment="1" applyProtection="1">
      <alignment horizontal="left" vertical="center"/>
      <protection locked="0"/>
    </xf>
    <xf numFmtId="49" fontId="0" fillId="6" borderId="12" xfId="0" applyNumberFormat="1" applyFill="1" applyBorder="1" applyAlignment="1" applyProtection="1">
      <alignment horizontal="left" vertical="center"/>
      <protection locked="0"/>
    </xf>
    <xf numFmtId="49" fontId="0" fillId="6" borderId="13" xfId="0" applyNumberFormat="1" applyFill="1" applyBorder="1" applyAlignment="1" applyProtection="1">
      <alignment horizontal="left" vertical="center"/>
      <protection locked="0"/>
    </xf>
    <xf numFmtId="0" fontId="0" fillId="6" borderId="9" xfId="0" applyFill="1" applyBorder="1" applyAlignment="1" applyProtection="1">
      <alignment horizontal="center" vertical="center"/>
      <protection hidden="1"/>
    </xf>
    <xf numFmtId="0" fontId="0" fillId="6" borderId="24" xfId="0" applyFill="1" applyBorder="1" applyAlignment="1" applyProtection="1">
      <alignment horizontal="center" vertical="center"/>
      <protection hidden="1"/>
    </xf>
    <xf numFmtId="0" fontId="0" fillId="0" borderId="7" xfId="0" applyBorder="1" applyAlignment="1" applyProtection="1">
      <alignment horizontal="left" vertical="center" wrapText="1"/>
      <protection hidden="1"/>
    </xf>
    <xf numFmtId="3" fontId="0" fillId="6" borderId="7" xfId="0" applyNumberFormat="1" applyFill="1" applyBorder="1" applyAlignment="1" applyProtection="1">
      <alignment horizontal="left" vertical="center"/>
      <protection locked="0"/>
    </xf>
    <xf numFmtId="0" fontId="0" fillId="6" borderId="7" xfId="0" applyFill="1" applyBorder="1" applyAlignment="1" applyProtection="1">
      <alignment horizontal="center" vertical="center"/>
      <protection hidden="1"/>
    </xf>
    <xf numFmtId="0" fontId="4" fillId="0" borderId="7" xfId="0" applyFont="1" applyBorder="1" applyAlignment="1" applyProtection="1">
      <alignment horizontal="center" vertical="center"/>
      <protection hidden="1"/>
    </xf>
    <xf numFmtId="164" fontId="0" fillId="7" borderId="7" xfId="0" applyNumberFormat="1" applyFill="1" applyBorder="1" applyAlignment="1">
      <alignment horizontal="center" vertical="center" wrapText="1"/>
    </xf>
    <xf numFmtId="0" fontId="4" fillId="6" borderId="7" xfId="0" applyFont="1" applyFill="1" applyBorder="1" applyAlignment="1" applyProtection="1">
      <alignment horizontal="center" vertical="center"/>
      <protection hidden="1"/>
    </xf>
    <xf numFmtId="0" fontId="25" fillId="0" borderId="8" xfId="0" applyFont="1" applyBorder="1" applyAlignment="1">
      <alignment horizontal="left" vertical="center" wrapText="1"/>
    </xf>
    <xf numFmtId="0" fontId="4" fillId="0" borderId="7" xfId="0" applyFont="1" applyBorder="1" applyAlignment="1" applyProtection="1">
      <alignment horizontal="center" vertical="center"/>
      <protection locked="0"/>
    </xf>
    <xf numFmtId="0" fontId="4" fillId="6" borderId="7" xfId="0" applyFont="1"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0" fontId="0" fillId="6" borderId="9" xfId="0" applyFill="1" applyBorder="1" applyAlignment="1" applyProtection="1">
      <alignment horizontal="center" vertical="center"/>
      <protection locked="0"/>
    </xf>
    <xf numFmtId="0" fontId="0" fillId="6" borderId="11" xfId="0" applyFill="1" applyBorder="1" applyAlignment="1" applyProtection="1">
      <alignment horizontal="center" vertical="center"/>
      <protection locked="0"/>
    </xf>
    <xf numFmtId="0" fontId="0" fillId="6" borderId="24"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3" fillId="14" borderId="14" xfId="3" applyFont="1" applyFill="1" applyBorder="1" applyAlignment="1">
      <alignment horizontal="center" vertical="top"/>
    </xf>
    <xf numFmtId="0" fontId="3" fillId="0" borderId="7" xfId="3" applyFont="1" applyBorder="1" applyAlignment="1">
      <alignment horizontal="center" vertical="top"/>
    </xf>
    <xf numFmtId="0" fontId="3" fillId="3" borderId="7" xfId="3" applyFont="1" applyFill="1" applyBorder="1" applyAlignment="1">
      <alignment horizontal="left"/>
    </xf>
    <xf numFmtId="0" fontId="3" fillId="3" borderId="7" xfId="3" applyFont="1" applyFill="1" applyBorder="1" applyAlignment="1">
      <alignment horizontal="left" wrapText="1"/>
    </xf>
    <xf numFmtId="0" fontId="3" fillId="14" borderId="14" xfId="3" applyFont="1" applyFill="1" applyBorder="1" applyAlignment="1">
      <alignment horizontal="left" vertical="top"/>
    </xf>
    <xf numFmtId="0" fontId="3" fillId="0" borderId="7" xfId="3" applyFont="1" applyBorder="1" applyAlignment="1">
      <alignment horizontal="center" vertical="top" wrapText="1"/>
    </xf>
    <xf numFmtId="0" fontId="0" fillId="0" borderId="0" xfId="3" applyFont="1" applyAlignment="1">
      <alignment horizontal="left" wrapText="1"/>
    </xf>
    <xf numFmtId="0" fontId="3" fillId="14" borderId="14" xfId="3" applyFont="1" applyFill="1" applyBorder="1" applyAlignment="1">
      <alignment horizontal="center" vertical="top" wrapText="1"/>
    </xf>
    <xf numFmtId="164" fontId="3" fillId="0" borderId="7" xfId="0" applyNumberFormat="1" applyFont="1" applyBorder="1" applyAlignment="1">
      <alignment horizontal="center"/>
    </xf>
    <xf numFmtId="0" fontId="0" fillId="0" borderId="7" xfId="0" applyBorder="1" applyAlignment="1">
      <alignment horizontal="center" vertical="center"/>
    </xf>
    <xf numFmtId="0" fontId="0" fillId="0" borderId="7" xfId="0" applyBorder="1" applyAlignment="1">
      <alignment horizontal="center" vertical="center" wrapText="1"/>
    </xf>
    <xf numFmtId="0" fontId="3" fillId="0" borderId="7" xfId="0" applyFont="1" applyBorder="1" applyAlignment="1">
      <alignment horizontal="center" vertical="center"/>
    </xf>
    <xf numFmtId="0" fontId="0" fillId="0" borderId="12" xfId="0" applyBorder="1" applyAlignment="1">
      <alignment horizontal="left"/>
    </xf>
    <xf numFmtId="0" fontId="0" fillId="0" borderId="13" xfId="0" applyBorder="1" applyAlignment="1">
      <alignment horizontal="left"/>
    </xf>
    <xf numFmtId="0" fontId="0" fillId="0" borderId="9" xfId="0" applyBorder="1" applyAlignment="1">
      <alignment horizontal="left"/>
    </xf>
    <xf numFmtId="0" fontId="0" fillId="0" borderId="24" xfId="0" applyBorder="1" applyAlignment="1">
      <alignment horizontal="left"/>
    </xf>
    <xf numFmtId="0" fontId="3" fillId="0" borderId="9" xfId="0" applyFont="1" applyBorder="1" applyAlignment="1">
      <alignment horizontal="center" vertical="center"/>
    </xf>
    <xf numFmtId="0" fontId="3" fillId="0" borderId="24" xfId="0" applyFont="1" applyBorder="1" applyAlignment="1">
      <alignment horizontal="center" vertical="center"/>
    </xf>
    <xf numFmtId="0" fontId="0" fillId="0" borderId="7" xfId="0" applyBorder="1" applyAlignment="1">
      <alignment horizontal="left"/>
    </xf>
    <xf numFmtId="0" fontId="0" fillId="0" borderId="7" xfId="0" applyBorder="1" applyAlignment="1">
      <alignment horizontal="left" wrapText="1"/>
    </xf>
    <xf numFmtId="0" fontId="30" fillId="15" borderId="7" xfId="3" applyFont="1" applyFill="1" applyBorder="1" applyAlignment="1">
      <alignment horizontal="left" vertical="top"/>
    </xf>
    <xf numFmtId="0" fontId="29" fillId="11" borderId="7" xfId="3" applyFont="1" applyFill="1" applyBorder="1" applyAlignment="1">
      <alignment horizontal="left" vertical="top"/>
    </xf>
    <xf numFmtId="0" fontId="30" fillId="0" borderId="7" xfId="3" applyFont="1" applyBorder="1" applyAlignment="1">
      <alignment horizontal="left" vertical="top"/>
    </xf>
    <xf numFmtId="0" fontId="29" fillId="15" borderId="7" xfId="3" applyFont="1" applyFill="1" applyBorder="1" applyAlignment="1">
      <alignment horizontal="left" vertical="top"/>
    </xf>
    <xf numFmtId="1" fontId="28" fillId="0" borderId="9" xfId="3" applyNumberFormat="1" applyFont="1" applyBorder="1" applyAlignment="1">
      <alignment horizontal="left" vertical="top"/>
    </xf>
    <xf numFmtId="0" fontId="28" fillId="0" borderId="24" xfId="0" applyFont="1" applyBorder="1" applyAlignment="1">
      <alignment horizontal="left" vertical="top"/>
    </xf>
    <xf numFmtId="0" fontId="29" fillId="0" borderId="7" xfId="3" applyFont="1" applyBorder="1" applyAlignment="1">
      <alignment horizontal="center" vertical="top"/>
    </xf>
    <xf numFmtId="0" fontId="30" fillId="11" borderId="7" xfId="4" applyFont="1" applyFill="1" applyBorder="1" applyAlignment="1">
      <alignment horizontal="left" vertical="top" wrapText="1"/>
    </xf>
    <xf numFmtId="1" fontId="28" fillId="0" borderId="11" xfId="3" applyNumberFormat="1" applyFont="1" applyBorder="1" applyAlignment="1">
      <alignment horizontal="left" vertical="top"/>
    </xf>
    <xf numFmtId="1" fontId="28" fillId="0" borderId="24" xfId="3" applyNumberFormat="1" applyFont="1" applyBorder="1" applyAlignment="1">
      <alignment horizontal="left" vertical="top"/>
    </xf>
    <xf numFmtId="0" fontId="28" fillId="0" borderId="11" xfId="0" applyFont="1" applyBorder="1" applyAlignment="1">
      <alignment horizontal="left" vertical="top"/>
    </xf>
    <xf numFmtId="1" fontId="28" fillId="10" borderId="9" xfId="3" applyNumberFormat="1" applyFont="1" applyFill="1" applyBorder="1" applyAlignment="1">
      <alignment horizontal="left" vertical="top"/>
    </xf>
    <xf numFmtId="1" fontId="28" fillId="10" borderId="11" xfId="3" applyNumberFormat="1" applyFont="1" applyFill="1" applyBorder="1" applyAlignment="1">
      <alignment horizontal="left" vertical="top"/>
    </xf>
    <xf numFmtId="1" fontId="28" fillId="10" borderId="24" xfId="3" applyNumberFormat="1" applyFont="1" applyFill="1" applyBorder="1" applyAlignment="1">
      <alignment horizontal="left" vertical="top"/>
    </xf>
    <xf numFmtId="0" fontId="30" fillId="0" borderId="7" xfId="0" applyFont="1" applyBorder="1" applyAlignment="1">
      <alignment horizontal="left" vertical="top"/>
    </xf>
    <xf numFmtId="0" fontId="30" fillId="11" borderId="7" xfId="3" applyFont="1" applyFill="1" applyBorder="1" applyAlignment="1">
      <alignment horizontal="left" vertical="top" wrapText="1"/>
    </xf>
    <xf numFmtId="0" fontId="0" fillId="0" borderId="11" xfId="0" applyBorder="1" applyAlignment="1">
      <alignment horizontal="left" vertical="top"/>
    </xf>
    <xf numFmtId="0" fontId="0" fillId="0" borderId="24" xfId="0" applyBorder="1" applyAlignment="1">
      <alignment horizontal="left" vertical="top"/>
    </xf>
    <xf numFmtId="0" fontId="30" fillId="0" borderId="25" xfId="3" applyFont="1" applyBorder="1" applyAlignment="1">
      <alignment horizontal="left" vertical="top" wrapText="1"/>
    </xf>
    <xf numFmtId="0" fontId="30" fillId="0" borderId="26" xfId="3" applyFont="1" applyBorder="1" applyAlignment="1">
      <alignment horizontal="left" vertical="top" wrapText="1"/>
    </xf>
    <xf numFmtId="0" fontId="30" fillId="0" borderId="14" xfId="3" applyFont="1" applyBorder="1" applyAlignment="1">
      <alignment horizontal="left" vertical="top" wrapText="1"/>
    </xf>
    <xf numFmtId="0" fontId="30" fillId="10" borderId="25" xfId="3" applyFont="1" applyFill="1" applyBorder="1" applyAlignment="1">
      <alignment horizontal="left" vertical="top" wrapText="1"/>
    </xf>
    <xf numFmtId="0" fontId="30" fillId="10" borderId="26" xfId="0" applyFont="1" applyFill="1" applyBorder="1" applyAlignment="1">
      <alignment horizontal="left" vertical="top" wrapText="1"/>
    </xf>
    <xf numFmtId="0" fontId="30" fillId="10" borderId="14" xfId="0" applyFont="1" applyFill="1" applyBorder="1" applyAlignment="1">
      <alignment horizontal="left" vertical="top" wrapText="1"/>
    </xf>
    <xf numFmtId="0" fontId="29" fillId="0" borderId="9" xfId="3" applyFont="1" applyBorder="1" applyAlignment="1">
      <alignment horizontal="center" vertical="top"/>
    </xf>
    <xf numFmtId="0" fontId="29" fillId="0" borderId="11" xfId="3" applyFont="1" applyBorder="1" applyAlignment="1">
      <alignment horizontal="center" vertical="top"/>
    </xf>
    <xf numFmtId="0" fontId="29" fillId="0" borderId="24" xfId="3" applyFont="1" applyBorder="1" applyAlignment="1">
      <alignment horizontal="center" vertical="top"/>
    </xf>
    <xf numFmtId="0" fontId="0" fillId="8" borderId="9" xfId="0" applyFill="1" applyBorder="1" applyAlignment="1" applyProtection="1">
      <alignment horizontal="left" vertical="top" wrapText="1"/>
      <protection hidden="1"/>
    </xf>
    <xf numFmtId="0" fontId="0" fillId="8" borderId="11" xfId="0" applyFill="1" applyBorder="1" applyAlignment="1" applyProtection="1">
      <alignment horizontal="left" vertical="top" wrapText="1"/>
      <protection hidden="1"/>
    </xf>
    <xf numFmtId="0" fontId="0" fillId="8" borderId="24" xfId="0" applyFill="1" applyBorder="1" applyAlignment="1" applyProtection="1">
      <alignment horizontal="left" vertical="top" wrapText="1"/>
      <protection hidden="1"/>
    </xf>
    <xf numFmtId="0" fontId="0" fillId="8" borderId="15" xfId="0" applyFill="1" applyBorder="1" applyAlignment="1" applyProtection="1">
      <alignment horizontal="center" vertical="top" wrapText="1"/>
      <protection hidden="1"/>
    </xf>
    <xf numFmtId="0" fontId="0" fillId="8" borderId="25" xfId="0" applyFill="1" applyBorder="1" applyAlignment="1" applyProtection="1">
      <alignment horizontal="left" vertical="top" wrapText="1"/>
      <protection hidden="1"/>
    </xf>
    <xf numFmtId="0" fontId="0" fillId="8" borderId="26" xfId="0" applyFill="1" applyBorder="1" applyAlignment="1" applyProtection="1">
      <alignment horizontal="left" vertical="top" wrapText="1"/>
      <protection hidden="1"/>
    </xf>
    <xf numFmtId="0" fontId="0" fillId="8" borderId="14" xfId="0" applyFill="1" applyBorder="1" applyAlignment="1" applyProtection="1">
      <alignment horizontal="left" vertical="top" wrapText="1"/>
      <protection hidden="1"/>
    </xf>
    <xf numFmtId="0" fontId="0" fillId="8" borderId="27" xfId="0" applyFill="1" applyBorder="1" applyAlignment="1" applyProtection="1">
      <alignment horizontal="center" vertical="top" wrapText="1"/>
      <protection hidden="1"/>
    </xf>
    <xf numFmtId="0" fontId="0" fillId="8" borderId="0" xfId="0" applyFill="1" applyAlignment="1" applyProtection="1">
      <alignment horizontal="left" vertical="top" wrapText="1"/>
      <protection hidden="1"/>
    </xf>
    <xf numFmtId="0" fontId="0" fillId="8" borderId="7" xfId="0" applyFill="1" applyBorder="1" applyAlignment="1" applyProtection="1">
      <alignment horizontal="left" vertical="top" wrapText="1"/>
      <protection hidden="1"/>
    </xf>
    <xf numFmtId="0" fontId="0" fillId="8" borderId="9" xfId="0" applyFill="1" applyBorder="1" applyAlignment="1" applyProtection="1">
      <alignment horizontal="left" vertical="top"/>
      <protection hidden="1"/>
    </xf>
    <xf numFmtId="0" fontId="0" fillId="8" borderId="11" xfId="0" applyFill="1" applyBorder="1" applyAlignment="1" applyProtection="1">
      <alignment horizontal="left" vertical="top"/>
      <protection hidden="1"/>
    </xf>
    <xf numFmtId="0" fontId="0" fillId="8" borderId="24" xfId="0" applyFill="1" applyBorder="1" applyAlignment="1" applyProtection="1">
      <alignment horizontal="left" vertical="top"/>
      <protection hidden="1"/>
    </xf>
    <xf numFmtId="0" fontId="0" fillId="8" borderId="28" xfId="0" applyFill="1" applyBorder="1" applyAlignment="1" applyProtection="1">
      <alignment horizontal="left" vertical="top" wrapText="1"/>
      <protection hidden="1"/>
    </xf>
    <xf numFmtId="0" fontId="0" fillId="8" borderId="29" xfId="0" applyFill="1" applyBorder="1" applyAlignment="1" applyProtection="1">
      <alignment horizontal="left" vertical="top" wrapText="1"/>
      <protection hidden="1"/>
    </xf>
    <xf numFmtId="0" fontId="0" fillId="8" borderId="30" xfId="0" applyFill="1" applyBorder="1" applyAlignment="1" applyProtection="1">
      <alignment horizontal="left" vertical="top" wrapText="1"/>
      <protection hidden="1"/>
    </xf>
    <xf numFmtId="0" fontId="0" fillId="0" borderId="10" xfId="0" applyBorder="1" applyAlignment="1" applyProtection="1">
      <alignment horizontal="left" vertical="center" wrapText="1"/>
      <protection hidden="1"/>
    </xf>
    <xf numFmtId="0" fontId="26" fillId="0" borderId="10" xfId="0" applyFont="1" applyBorder="1" applyAlignment="1" applyProtection="1">
      <alignment horizontal="left" vertical="center" wrapText="1"/>
      <protection hidden="1"/>
    </xf>
    <xf numFmtId="0" fontId="0" fillId="0" borderId="31"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0" fontId="0" fillId="0" borderId="25" xfId="0" applyBorder="1" applyAlignment="1">
      <alignment horizontal="left" vertical="center"/>
    </xf>
    <xf numFmtId="0" fontId="0" fillId="0" borderId="26" xfId="0" applyBorder="1" applyAlignment="1">
      <alignment horizontal="left" vertical="center"/>
    </xf>
    <xf numFmtId="0" fontId="0" fillId="0" borderId="14" xfId="0" applyBorder="1" applyAlignment="1">
      <alignment horizontal="left" vertical="center"/>
    </xf>
    <xf numFmtId="0" fontId="5" fillId="0" borderId="23" xfId="0" applyFont="1" applyBorder="1" applyAlignment="1">
      <alignment vertical="center"/>
    </xf>
  </cellXfs>
  <cellStyles count="9">
    <cellStyle name="Hyperlink" xfId="8"/>
    <cellStyle name="Link" xfId="2" builtinId="8"/>
    <cellStyle name="Prozent" xfId="6" builtinId="5"/>
    <cellStyle name="Standard" xfId="0" builtinId="0"/>
    <cellStyle name="Standard 3" xfId="1"/>
    <cellStyle name="Standard 3 2" xfId="4"/>
    <cellStyle name="Standard 5" xfId="7"/>
    <cellStyle name="Standard 6" xfId="3"/>
    <cellStyle name="Währung" xfId="5" builtinId="4"/>
  </cellStyles>
  <dxfs count="9">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
      <font>
        <strike val="0"/>
      </font>
      <fill>
        <patternFill>
          <bgColor theme="3"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46266</xdr:rowOff>
    </xdr:from>
    <xdr:to>
      <xdr:col>1</xdr:col>
      <xdr:colOff>2053120</xdr:colOff>
      <xdr:row>3</xdr:row>
      <xdr:rowOff>148590</xdr:rowOff>
    </xdr:to>
    <xdr:pic>
      <xdr:nvPicPr>
        <xdr:cNvPr id="2" name="Grafik 1">
          <a:extLst>
            <a:ext uri="{FF2B5EF4-FFF2-40B4-BE49-F238E27FC236}">
              <a16:creationId xmlns:a16="http://schemas.microsoft.com/office/drawing/2014/main" id="{F6EDC53D-42F7-4B5E-937D-7CAD38450146}"/>
            </a:ext>
          </a:extLst>
        </xdr:cNvPr>
        <xdr:cNvPicPr>
          <a:picLocks noChangeAspect="1"/>
        </xdr:cNvPicPr>
      </xdr:nvPicPr>
      <xdr:blipFill>
        <a:blip xmlns:r="http://schemas.openxmlformats.org/officeDocument/2006/relationships" r:embed="rId1"/>
        <a:stretch>
          <a:fillRect/>
        </a:stretch>
      </xdr:blipFill>
      <xdr:spPr>
        <a:xfrm>
          <a:off x="0" y="47625"/>
          <a:ext cx="2495550" cy="819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46266</xdr:rowOff>
    </xdr:from>
    <xdr:to>
      <xdr:col>1</xdr:col>
      <xdr:colOff>2039785</xdr:colOff>
      <xdr:row>3</xdr:row>
      <xdr:rowOff>133350</xdr:rowOff>
    </xdr:to>
    <xdr:pic>
      <xdr:nvPicPr>
        <xdr:cNvPr id="2" name="Grafik 1">
          <a:extLst>
            <a:ext uri="{FF2B5EF4-FFF2-40B4-BE49-F238E27FC236}">
              <a16:creationId xmlns:a16="http://schemas.microsoft.com/office/drawing/2014/main" id="{FADBA8E5-A89D-4747-B495-786CE89EC752}"/>
            </a:ext>
          </a:extLst>
        </xdr:cNvPr>
        <xdr:cNvPicPr>
          <a:picLocks noChangeAspect="1"/>
        </xdr:cNvPicPr>
      </xdr:nvPicPr>
      <xdr:blipFill>
        <a:blip xmlns:r="http://schemas.openxmlformats.org/officeDocument/2006/relationships" r:embed="rId1"/>
        <a:stretch>
          <a:fillRect/>
        </a:stretch>
      </xdr:blipFill>
      <xdr:spPr>
        <a:xfrm>
          <a:off x="0" y="47625"/>
          <a:ext cx="2476500" cy="8001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46266</xdr:rowOff>
    </xdr:from>
    <xdr:to>
      <xdr:col>3</xdr:col>
      <xdr:colOff>564997</xdr:colOff>
      <xdr:row>3</xdr:row>
      <xdr:rowOff>133350</xdr:rowOff>
    </xdr:to>
    <xdr:pic>
      <xdr:nvPicPr>
        <xdr:cNvPr id="2" name="Grafik 1">
          <a:extLst>
            <a:ext uri="{FF2B5EF4-FFF2-40B4-BE49-F238E27FC236}">
              <a16:creationId xmlns:a16="http://schemas.microsoft.com/office/drawing/2014/main" id="{37A3E2A1-A795-4EDF-9337-CD4E2C618603}"/>
            </a:ext>
          </a:extLst>
        </xdr:cNvPr>
        <xdr:cNvPicPr>
          <a:picLocks noChangeAspect="1"/>
        </xdr:cNvPicPr>
      </xdr:nvPicPr>
      <xdr:blipFill>
        <a:blip xmlns:r="http://schemas.openxmlformats.org/officeDocument/2006/relationships" r:embed="rId1"/>
        <a:stretch>
          <a:fillRect/>
        </a:stretch>
      </xdr:blipFill>
      <xdr:spPr>
        <a:xfrm>
          <a:off x="0" y="47625"/>
          <a:ext cx="2590800" cy="800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66675</xdr:colOff>
      <xdr:row>1</xdr:row>
      <xdr:rowOff>28575</xdr:rowOff>
    </xdr:from>
    <xdr:to>
      <xdr:col>11</xdr:col>
      <xdr:colOff>637562</xdr:colOff>
      <xdr:row>7</xdr:row>
      <xdr:rowOff>352225</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7753350" y="419100"/>
          <a:ext cx="4905375" cy="1619250"/>
        </a:xfrm>
        <a:prstGeom prst="rect">
          <a:avLst/>
        </a:prstGeom>
      </xdr:spPr>
    </xdr:pic>
    <xdr:clientData/>
  </xdr:twoCellAnchor>
  <xdr:twoCellAnchor editAs="oneCell">
    <xdr:from>
      <xdr:col>12</xdr:col>
      <xdr:colOff>76201</xdr:colOff>
      <xdr:row>1</xdr:row>
      <xdr:rowOff>19051</xdr:rowOff>
    </xdr:from>
    <xdr:to>
      <xdr:col>14</xdr:col>
      <xdr:colOff>1257301</xdr:colOff>
      <xdr:row>7</xdr:row>
      <xdr:rowOff>313068</xdr:rowOff>
    </xdr:to>
    <xdr:pic>
      <xdr:nvPicPr>
        <xdr:cNvPr id="3" name="Grafik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a:stretch>
          <a:fillRect/>
        </a:stretch>
      </xdr:blipFill>
      <xdr:spPr>
        <a:xfrm>
          <a:off x="12801600" y="409575"/>
          <a:ext cx="2914650" cy="1590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eisner, Annika" id="{7310C6A7-4A41-4455-B846-9D1FF7838603}" userId="S::annika.meisner@bukea.hamburg.de::06a8def4-45d6-4c56-a602-02fd498a5997" providerId="AD"/>
  <person displayName="Morgenstern, Paula Dr." id="{12D8B3E4-651A-47BC-B264-532D02958078}" userId="S::paula.morgenstern@bukea.hamburg.de::d0a559e5-4d31-42d5-bb9c-d9b6bdc72ccb" providerId="AD"/>
</personList>
</file>

<file path=xl/theme/theme1.xml><?xml version="1.0" encoding="utf-8"?>
<a:theme xmlns:a="http://schemas.openxmlformats.org/drawingml/2006/main" name="Office">
  <a:themeElements>
    <a:clrScheme name="FHH">
      <a:dk1>
        <a:sysClr val="windowText" lastClr="000000"/>
      </a:dk1>
      <a:lt1>
        <a:sysClr val="window" lastClr="FFFFFF"/>
      </a:lt1>
      <a:dk2>
        <a:srgbClr val="40648A"/>
      </a:dk2>
      <a:lt2>
        <a:srgbClr val="E3E3E3"/>
      </a:lt2>
      <a:accent1>
        <a:srgbClr val="003063"/>
      </a:accent1>
      <a:accent2>
        <a:srgbClr val="E10019"/>
      </a:accent2>
      <a:accent3>
        <a:srgbClr val="005CA9"/>
      </a:accent3>
      <a:accent4>
        <a:srgbClr val="4B4B4B"/>
      </a:accent4>
      <a:accent5>
        <a:srgbClr val="818181"/>
      </a:accent5>
      <a:accent6>
        <a:srgbClr val="B9B9B9"/>
      </a:accent6>
      <a:hlink>
        <a:srgbClr val="003063"/>
      </a:hlink>
      <a:folHlink>
        <a:srgbClr val="E1001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s1.xml><?xml version="1.0" encoding="utf-8"?>
<ThreadedComments xmlns="http://schemas.microsoft.com/office/spreadsheetml/2018/threadedcomments" xmlns:x="http://schemas.openxmlformats.org/spreadsheetml/2006/main">
  <threadedComment ref="A12" dT="2025-06-13T10:56:33" personId="{12D8B3E4-651A-47BC-B264-532D02958078}" id="{24A3FC18-9F03-41FE-ACF2-2DD5B3753F48}">
    <text>Brauchen wir das?</text>
  </threadedComment>
  <threadedComment ref="A65" dT="2025-06-07T22:29:44" personId="{7310C6A7-4A41-4455-B846-9D1FF7838603}" id="{F745A771-EAB8-4FDE-9BB4-4B4A340EFCA0}">
    <text>Diese Zeilen sind aus der Ökobilanzierung übernommen und können überschrieben oder gelöscht werden.
Achtung: In Spalte K steht noch Text.</text>
  </threadedComment>
</ThreadedComments>
</file>

<file path=xl/threadedComments/threadedComments9.xml><?xml version="1.0" encoding="utf-8"?>
<ThreadedComments xmlns="http://schemas.microsoft.com/office/spreadsheetml/2018/threadedcomments" xmlns:x="http://schemas.openxmlformats.org/spreadsheetml/2006/main">
  <threadedComment ref="B4" dT="2025-06-07T22:57:28" personId="{7310C6A7-4A41-4455-B846-9D1FF7838603}" id="{DB9CAEAD-DC9E-45E5-BB92-BAA03D2E91E2}">
    <text>Der Titel ist noch anzupassen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s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ifbhh.de/foerderprogramm/modernisierung-nichtwohngebaeude"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eur-lex.europa.eu/legal-content/DE/TXT/HTML/?uri=CELEX:32023R1315" TargetMode="External"/><Relationship Id="rId2" Type="http://schemas.openxmlformats.org/officeDocument/2006/relationships/hyperlink" Target="https://eur-lex.europa.eu/legal-content/DE/TXT/HTML/?uri=CELEX:32023R1315" TargetMode="External"/><Relationship Id="rId1" Type="http://schemas.openxmlformats.org/officeDocument/2006/relationships/hyperlink" Target="https://eur-lex.europa.eu/legal-content/DE/TXT/HTML/?uri=CELEX:32023R1315" TargetMode="External"/><Relationship Id="rId4" Type="http://schemas.openxmlformats.org/officeDocument/2006/relationships/hyperlink" Target="https://eur-lex.europa.eu/legal-content/DE/TXT/HTML/?uri=CELEX:32023R1315"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s9.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70"/>
  <sheetViews>
    <sheetView showGridLines="0" tabSelected="1" view="pageBreakPreview" zoomScaleNormal="100" zoomScaleSheetLayoutView="100" workbookViewId="0">
      <selection activeCell="A6" sqref="A6"/>
    </sheetView>
  </sheetViews>
  <sheetFormatPr baseColWidth="10" defaultColWidth="11.375" defaultRowHeight="14.25"/>
  <cols>
    <col min="1" max="1" width="5.75" style="40" customWidth="1"/>
    <col min="2" max="2" width="42" style="40" customWidth="1"/>
    <col min="3" max="3" width="18.75" style="41" customWidth="1"/>
    <col min="4" max="9" width="18.75" style="40" customWidth="1"/>
    <col min="10" max="10" width="5.125" style="40" customWidth="1"/>
    <col min="11" max="11" width="30.625" style="40" customWidth="1"/>
    <col min="12" max="16384" width="11.375" style="40"/>
  </cols>
  <sheetData>
    <row r="1" spans="1:10" s="15" customFormat="1" ht="18.75" customHeight="1">
      <c r="A1" s="33"/>
      <c r="B1" s="33"/>
      <c r="C1" s="33"/>
      <c r="D1" s="33"/>
    </row>
    <row r="2" spans="1:10" s="15" customFormat="1" ht="18.75" customHeight="1">
      <c r="A2" s="33"/>
      <c r="B2" s="33"/>
      <c r="C2" s="33"/>
      <c r="D2" s="33"/>
    </row>
    <row r="3" spans="1:10" s="15" customFormat="1" ht="18.75" customHeight="1">
      <c r="A3" s="33"/>
      <c r="B3" s="33"/>
      <c r="C3" s="33"/>
      <c r="D3" s="33"/>
    </row>
    <row r="4" spans="1:10" s="15" customFormat="1" ht="18.75" customHeight="1">
      <c r="A4" s="33"/>
      <c r="B4" s="33"/>
      <c r="C4" s="33"/>
      <c r="D4" s="33"/>
    </row>
    <row r="5" spans="1:10" s="15" customFormat="1" ht="62.25" customHeight="1">
      <c r="A5" s="238" t="s">
        <v>0</v>
      </c>
      <c r="B5" s="238"/>
      <c r="C5" s="238"/>
      <c r="D5" s="238"/>
      <c r="E5" s="238"/>
      <c r="F5" s="238"/>
      <c r="G5" s="238"/>
      <c r="H5" s="238"/>
      <c r="I5" s="238"/>
      <c r="J5" s="238"/>
    </row>
    <row r="6" spans="1:10" s="15" customFormat="1" ht="18.75" customHeight="1">
      <c r="A6" s="34"/>
      <c r="B6" s="34"/>
    </row>
    <row r="7" spans="1:10" s="15" customFormat="1" ht="26.25">
      <c r="A7" s="33"/>
      <c r="B7" s="16" t="s">
        <v>1</v>
      </c>
      <c r="C7" s="33"/>
      <c r="D7" s="33"/>
    </row>
    <row r="8" spans="1:10" s="15" customFormat="1" ht="18.75" customHeight="1">
      <c r="A8" s="33"/>
      <c r="B8" s="33"/>
      <c r="C8" s="33"/>
      <c r="D8" s="33"/>
      <c r="E8" s="33"/>
      <c r="F8" s="33"/>
      <c r="G8" s="33"/>
      <c r="H8" s="33"/>
      <c r="I8" s="33"/>
    </row>
    <row r="9" spans="1:10" s="15" customFormat="1" ht="18.75" customHeight="1">
      <c r="A9" s="33"/>
      <c r="B9" s="17" t="s">
        <v>2</v>
      </c>
      <c r="C9" s="57" t="s">
        <v>3</v>
      </c>
      <c r="D9" s="33"/>
      <c r="E9" s="33"/>
      <c r="F9" s="33"/>
      <c r="G9" s="33"/>
      <c r="H9" s="35" t="s">
        <v>4</v>
      </c>
      <c r="I9" s="34" t="s">
        <v>5</v>
      </c>
    </row>
    <row r="10" spans="1:10" s="15" customFormat="1">
      <c r="A10" s="33"/>
      <c r="B10" s="38" t="str">
        <f>_xlfn.CONCAT('1.1 Dropdown-Daten'!D5,":")</f>
        <v>Unternehmensgröße:</v>
      </c>
      <c r="C10" s="242" t="s">
        <v>70</v>
      </c>
      <c r="D10" s="243"/>
      <c r="F10" s="65"/>
      <c r="G10" s="65"/>
      <c r="H10" s="36"/>
      <c r="I10" s="37"/>
    </row>
    <row r="11" spans="1:10" s="15" customFormat="1">
      <c r="A11" s="33"/>
      <c r="B11" s="38" t="str">
        <f>_xlfn.CONCAT('1.1 Dropdown-Daten'!D10,":")</f>
        <v>Antragsberechtigung:</v>
      </c>
      <c r="C11" s="244" t="s">
        <v>7</v>
      </c>
      <c r="D11" s="245"/>
      <c r="E11" s="184" t="str">
        <f>IF(C11='1.1 Dropdown-Daten'!D12,'1.1 Dropdown-Daten'!F12,IF(C11='1.1 Dropdown-Daten'!D13,'1.1 Dropdown-Daten'!F13,""))</f>
        <v/>
      </c>
      <c r="H11" s="33"/>
      <c r="I11" s="33"/>
    </row>
    <row r="12" spans="1:10" s="15" customFormat="1" ht="14.1" hidden="1" customHeight="1">
      <c r="A12" s="39"/>
      <c r="B12" s="38" t="s">
        <v>8</v>
      </c>
      <c r="C12" s="246"/>
      <c r="D12" s="247"/>
      <c r="E12" s="65"/>
      <c r="F12" s="65"/>
      <c r="G12" s="65"/>
    </row>
    <row r="13" spans="1:10" s="15" customFormat="1" ht="18.75" customHeight="1">
      <c r="A13" s="33"/>
      <c r="B13" s="33"/>
      <c r="C13" s="33"/>
      <c r="D13" s="33"/>
      <c r="E13" s="33"/>
      <c r="F13" s="33"/>
      <c r="G13" s="33"/>
      <c r="H13" s="33"/>
      <c r="I13" s="33"/>
    </row>
    <row r="14" spans="1:10" s="15" customFormat="1" ht="18.75" customHeight="1">
      <c r="A14" s="33"/>
      <c r="B14" s="18" t="s">
        <v>9</v>
      </c>
      <c r="C14" s="18"/>
      <c r="D14" s="33"/>
      <c r="G14" s="33"/>
      <c r="H14" s="33"/>
      <c r="I14" s="33"/>
    </row>
    <row r="15" spans="1:10" s="15" customFormat="1" ht="18.75" customHeight="1">
      <c r="A15" s="33"/>
      <c r="B15" s="93" t="s">
        <v>10</v>
      </c>
      <c r="C15" s="18"/>
      <c r="D15" s="33"/>
      <c r="E15" s="93"/>
      <c r="F15" s="189" t="s">
        <v>11</v>
      </c>
      <c r="G15" s="33"/>
      <c r="H15" s="33"/>
      <c r="I15" s="33"/>
    </row>
    <row r="16" spans="1:10" s="15" customFormat="1" ht="15" customHeight="1">
      <c r="A16" s="33"/>
      <c r="B16" s="71" t="s">
        <v>12</v>
      </c>
      <c r="C16" s="242" t="s">
        <v>13</v>
      </c>
      <c r="D16" s="243"/>
      <c r="F16" s="248" t="s">
        <v>14</v>
      </c>
      <c r="G16" s="248"/>
      <c r="H16" s="95"/>
      <c r="I16" s="33"/>
    </row>
    <row r="17" spans="1:9" s="15" customFormat="1" ht="15.95" customHeight="1">
      <c r="A17" s="33"/>
      <c r="B17" s="71" t="s">
        <v>15</v>
      </c>
      <c r="C17" s="242" t="s">
        <v>13</v>
      </c>
      <c r="D17" s="243"/>
      <c r="F17" s="248" t="s">
        <v>14</v>
      </c>
      <c r="G17" s="248"/>
      <c r="H17" s="95"/>
    </row>
    <row r="18" spans="1:9" s="15" customFormat="1" ht="51.95" customHeight="1">
      <c r="A18" s="33"/>
      <c r="B18" s="71" t="s">
        <v>16</v>
      </c>
      <c r="C18" s="242" t="s">
        <v>17</v>
      </c>
      <c r="D18" s="243"/>
      <c r="E18" s="33"/>
    </row>
    <row r="19" spans="1:9" s="15" customFormat="1" ht="15" customHeight="1">
      <c r="A19" s="33"/>
      <c r="B19" s="71" t="s">
        <v>18</v>
      </c>
      <c r="C19" s="242" t="s">
        <v>13</v>
      </c>
      <c r="D19" s="243"/>
      <c r="F19" s="248" t="s">
        <v>14</v>
      </c>
      <c r="G19" s="248"/>
      <c r="H19" s="95"/>
      <c r="I19" s="33"/>
    </row>
    <row r="21" spans="1:9" ht="21.6" customHeight="1">
      <c r="B21" s="18" t="s">
        <v>19</v>
      </c>
    </row>
    <row r="22" spans="1:9" ht="14.25" customHeight="1">
      <c r="B22" s="188" t="s">
        <v>20</v>
      </c>
    </row>
    <row r="23" spans="1:9" ht="30.75">
      <c r="B23" s="84" t="s">
        <v>21</v>
      </c>
      <c r="C23" s="249"/>
      <c r="D23" s="249"/>
    </row>
    <row r="24" spans="1:9" ht="15">
      <c r="B24" s="18"/>
    </row>
    <row r="25" spans="1:9" ht="17.45" customHeight="1">
      <c r="B25" s="17" t="s">
        <v>22</v>
      </c>
      <c r="C25" s="17" t="s">
        <v>23</v>
      </c>
    </row>
    <row r="26" spans="1:9" ht="44.45" customHeight="1">
      <c r="B26" s="96" t="str">
        <f>'1.2. Fördersätze'!D31</f>
        <v>Außenwände</v>
      </c>
      <c r="C26" s="42" t="str">
        <f>'1.2. Fördersätze'!D32</f>
        <v>WDVS</v>
      </c>
      <c r="D26" s="42" t="str">
        <f>'1.2. Fördersätze'!E32</f>
        <v>Pfosten-Riegel-Konstruktionen vor Außenwänden</v>
      </c>
      <c r="E26" s="42" t="str">
        <f>'1.2. Fördersätze'!F32</f>
        <v>Kerndämmung (bei zweischaligem Mauerwerk)</v>
      </c>
      <c r="F26" s="42" t="str">
        <f>'1.2. Fördersätze'!G32</f>
        <v>Kerndämmung (hinter Vorhangfassaden)</v>
      </c>
      <c r="G26" s="42" t="str">
        <f>'1.2. Fördersätze'!H32</f>
        <v>Innendämmung von Außenwänden</v>
      </c>
    </row>
    <row r="27" spans="1:9">
      <c r="B27" s="43" t="s">
        <v>24</v>
      </c>
      <c r="C27" s="44" cm="1">
        <f t="array" ref="C27">VLOOKUP($C$18&amp;$C$11&amp;$C$10,CHOOSE({1,2},'1.2. Fördersätze'!$A$33:$A$68&amp;'1.2. Fördersätze'!$B$33:$B$68&amp;'1.2. Fördersätze'!$C33:$C68,'1.2. Fördersätze'!$D$33:$D$68),2,0)</f>
        <v>66</v>
      </c>
      <c r="D27" s="44" cm="1">
        <f t="array" ref="D27">VLOOKUP($C$18&amp;$C$11&amp;$C$10,CHOOSE({1,2},'1.2. Fördersätze'!$A$33:$A$68&amp;'1.2. Fördersätze'!$B$33:$B$68&amp;'1.2. Fördersätze'!$C33:$C68,'1.2. Fördersätze'!$E$33:$E$68),2,0)</f>
        <v>96</v>
      </c>
      <c r="E27" s="44" cm="1">
        <f t="array" ref="E27">VLOOKUP($C$18&amp;$C$11&amp;$C$10,CHOOSE({1,2},'1.2. Fördersätze'!$A$33:$A$68&amp;'1.2. Fördersätze'!$B$33:$B$68&amp;'1.2. Fördersätze'!$C33:$C68,'1.2. Fördersätze'!$F$33:$F$68),2,0)</f>
        <v>8</v>
      </c>
      <c r="F27" s="44" cm="1">
        <f t="array" ref="F27">VLOOKUP($C$18&amp;$C$11&amp;$C$10,CHOOSE({1,2},'1.2. Fördersätze'!$A$33:$A$68&amp;'1.2. Fördersätze'!$B$33:$B$68&amp;'1.2. Fördersätze'!$C33:$C68,'1.2. Fördersätze'!$G$33:$G$68),2,0)</f>
        <v>34</v>
      </c>
      <c r="G27" s="44" cm="1">
        <f t="array" ref="G27">VLOOKUP($C$18&amp;$C$11&amp;$C$10,CHOOSE({1,2},'1.2. Fördersätze'!$A$33:$A$68&amp;'1.2. Fördersätze'!$B$33:$B$68&amp;'1.2. Fördersätze'!$C33:$C68,'1.2. Fördersätze'!$H$33:$H$68),2,0)</f>
        <v>66</v>
      </c>
    </row>
    <row r="28" spans="1:9">
      <c r="B28" s="43" t="s">
        <v>25</v>
      </c>
      <c r="C28" s="218"/>
      <c r="D28" s="219"/>
      <c r="E28" s="219"/>
      <c r="F28" s="219"/>
      <c r="G28" s="219"/>
      <c r="H28" s="67"/>
    </row>
    <row r="29" spans="1:9">
      <c r="B29" s="43" t="s">
        <v>26</v>
      </c>
      <c r="C29" s="72">
        <f>C27*C28</f>
        <v>0</v>
      </c>
      <c r="D29" s="72">
        <f t="shared" ref="D29:G29" si="0">D27*D28</f>
        <v>0</v>
      </c>
      <c r="E29" s="72">
        <f t="shared" si="0"/>
        <v>0</v>
      </c>
      <c r="F29" s="72">
        <f t="shared" si="0"/>
        <v>0</v>
      </c>
      <c r="G29" s="72">
        <f t="shared" si="0"/>
        <v>0</v>
      </c>
    </row>
    <row r="30" spans="1:9" ht="15">
      <c r="B30" s="21" t="s">
        <v>27</v>
      </c>
      <c r="C30" s="235">
        <f>SUM(C29:G29)</f>
        <v>0</v>
      </c>
    </row>
    <row r="31" spans="1:9" ht="53.45" customHeight="1"/>
    <row r="32" spans="1:9" ht="51" customHeight="1">
      <c r="B32" s="20" t="str">
        <f>'1.2. Fördersätze'!I31</f>
        <v>Unterer Gebäudeabschluss</v>
      </c>
      <c r="C32" s="42" t="str">
        <f>'1.2. Fördersätze'!I32</f>
        <v>Kellerdecke gegen Unbeheizt / Sohle gegen Erdreich</v>
      </c>
      <c r="D32" s="42" t="str">
        <f>'1.2. Fördersätze'!J32</f>
        <v>Decken nach Unten gegen Außenluft</v>
      </c>
      <c r="E32" s="42" t="str">
        <f>'1.2. Fördersätze'!K32</f>
        <v>Fußbodenaufbauten</v>
      </c>
      <c r="F32" s="42" t="str">
        <f>'1.2. Fördersätze'!L32</f>
        <v>Wände gegen unbeheizt oder Erdreich</v>
      </c>
    </row>
    <row r="33" spans="2:8">
      <c r="B33" s="43" t="s">
        <v>24</v>
      </c>
      <c r="C33" s="44" cm="1">
        <f t="array" ref="C33">VLOOKUP($C$18&amp;$C$11&amp;$C$10,CHOOSE({1,2},'1.2. Fördersätze'!$A$33:$A$68&amp;'1.2. Fördersätze'!$B$33:$B$68&amp;'1.2. Fördersätze'!$C33:$C68,'1.2. Fördersätze'!$I$33:$I$68),2,0)</f>
        <v>21</v>
      </c>
      <c r="D33" s="44" cm="1">
        <f t="array" ref="D33">VLOOKUP($C$18&amp;$C$11&amp;$C$10,CHOOSE({1,2},'1.2. Fördersätze'!$A$33:$A$68&amp;'1.2. Fördersätze'!$B$33:$B$68&amp;'1.2. Fördersätze'!$C$33:$C$68,'1.2. Fördersätze'!$J$33:$J$68),2,0)</f>
        <v>20</v>
      </c>
      <c r="E33" s="44" cm="1">
        <f t="array" ref="E33">VLOOKUP($C$18&amp;$C$11&amp;$C$10,CHOOSE({1,2},'1.2. Fördersätze'!$A$33:$A$68&amp;'1.2. Fördersätze'!$B$33:$B$68&amp;'1.2. Fördersätze'!$C$33:$C$68,'1.2. Fördersätze'!$K$33:$K$68),2,0)</f>
        <v>38</v>
      </c>
      <c r="F33" s="44" cm="1">
        <f t="array" ref="F33">VLOOKUP($C$18&amp;$C$11&amp;$C$10,CHOOSE({1,2},'1.2. Fördersätze'!$A$33:$A$68&amp;'1.2. Fördersätze'!$B$33:$B$68&amp;'1.2. Fördersätze'!$C$33:$C$68,'1.2. Fördersätze'!$L$33:$L$68),2,0)</f>
        <v>75</v>
      </c>
    </row>
    <row r="34" spans="2:8">
      <c r="B34" s="43" t="s">
        <v>25</v>
      </c>
      <c r="C34" s="218"/>
      <c r="D34" s="219"/>
      <c r="E34" s="219"/>
      <c r="F34" s="219"/>
    </row>
    <row r="35" spans="2:8">
      <c r="B35" s="43" t="s">
        <v>26</v>
      </c>
      <c r="C35" s="72">
        <f>C33*C34</f>
        <v>0</v>
      </c>
      <c r="D35" s="72">
        <f>D33*D34</f>
        <v>0</v>
      </c>
      <c r="E35" s="72">
        <f t="shared" ref="E35:F35" si="1">E33*E34</f>
        <v>0</v>
      </c>
      <c r="F35" s="72">
        <f t="shared" si="1"/>
        <v>0</v>
      </c>
    </row>
    <row r="36" spans="2:8" ht="15">
      <c r="B36" s="21" t="s">
        <v>27</v>
      </c>
      <c r="C36" s="73">
        <f>SUM(C35:F35)</f>
        <v>0</v>
      </c>
    </row>
    <row r="38" spans="2:8" ht="45" customHeight="1">
      <c r="B38" s="20" t="str">
        <f>'1.2. Fördersätze'!M31</f>
        <v>Decken und Dächer (inkl. Dachflächenfenster)</v>
      </c>
      <c r="C38" s="42" t="str">
        <f>'1.2. Fördersätze'!M32</f>
        <v>Dämmung von Flachdächern</v>
      </c>
      <c r="D38" s="42" t="str">
        <f>'1.2. Fördersätze'!N32</f>
        <v>Dämmung von Steildächern</v>
      </c>
      <c r="E38" s="239" t="str">
        <f>'1.2. Fördersätze'!O32</f>
        <v>Dämmung der obersten Geschossdecke oder Dämmung von Flachdächern mit Einblasdämmung</v>
      </c>
      <c r="F38" s="239"/>
      <c r="G38" s="42" t="str">
        <f>'1.2. Fördersätze'!P32</f>
        <v>Dachflächenfenster</v>
      </c>
    </row>
    <row r="39" spans="2:8">
      <c r="B39" s="43" t="s">
        <v>24</v>
      </c>
      <c r="C39" s="44" cm="1">
        <f t="array" ref="C39">VLOOKUP($C$18&amp;$C$11&amp;$C$10,CHOOSE({1,2},'1.2. Fördersätze'!$A$33:$A$68&amp;'1.2. Fördersätze'!$B$33:$B$68&amp;'1.2. Fördersätze'!$C$33:$C$68,'1.2. Fördersätze'!$M$33:$M$68),2,0)</f>
        <v>85</v>
      </c>
      <c r="D39" s="44" cm="1">
        <f t="array" ref="D39">VLOOKUP($C$18&amp;$C$11&amp;$C$10,CHOOSE({1,2},'1.2. Fördersätze'!$A$33:$A$68&amp;'1.2. Fördersätze'!$B$33:$B$68&amp;'1.2. Fördersätze'!$C$33:$C$68,'1.2. Fördersätze'!$N$33:$N$68),2,0)</f>
        <v>102</v>
      </c>
      <c r="E39" s="240" cm="1">
        <f t="array" ref="E39">VLOOKUP($C$18&amp;$C$11&amp;$C$10,CHOOSE({1,2},'1.2. Fördersätze'!$A$33:$A$68&amp;'1.2. Fördersätze'!$B$33:$B$68&amp;'1.2. Fördersätze'!$C$33:$C$68,'1.2. Fördersätze'!$O$33:$O$68),2,0)</f>
        <v>11</v>
      </c>
      <c r="F39" s="240"/>
      <c r="G39" s="44" cm="1">
        <f t="array" ref="G39">VLOOKUP($C$18&amp;$C$11&amp;$C$10,CHOOSE({1,2},'1.2. Fördersätze'!$A$33:$A$68&amp;'1.2. Fördersätze'!$B$33:$B$68&amp;'1.2. Fördersätze'!$C$33:$C$68,'1.2. Fördersätze'!$P$33:$P$68),2,0)</f>
        <v>465</v>
      </c>
    </row>
    <row r="40" spans="2:8">
      <c r="B40" s="43" t="s">
        <v>25</v>
      </c>
      <c r="C40" s="218"/>
      <c r="D40" s="219"/>
      <c r="E40" s="241"/>
      <c r="F40" s="241"/>
      <c r="G40" s="219"/>
    </row>
    <row r="41" spans="2:8">
      <c r="B41" s="43" t="s">
        <v>26</v>
      </c>
      <c r="C41" s="72">
        <f>C39*C40</f>
        <v>0</v>
      </c>
      <c r="D41" s="72">
        <f t="shared" ref="D41" si="2">D39*D40</f>
        <v>0</v>
      </c>
      <c r="E41" s="252">
        <f t="shared" ref="E41" si="3">E39*E40</f>
        <v>0</v>
      </c>
      <c r="F41" s="252"/>
      <c r="G41" s="72">
        <f t="shared" ref="G41" si="4">G39*G40</f>
        <v>0</v>
      </c>
    </row>
    <row r="42" spans="2:8" ht="15">
      <c r="B42" s="21" t="s">
        <v>27</v>
      </c>
      <c r="C42" s="73">
        <f>SUM(C41:G41)</f>
        <v>0</v>
      </c>
    </row>
    <row r="44" spans="2:8" ht="44.45" customHeight="1">
      <c r="B44" s="20" t="str">
        <f>'1.2. Fördersätze'!Q31</f>
        <v>Fenster, Türen und Tore</v>
      </c>
      <c r="C44" s="42" t="str">
        <f>'1.2. Fördersätze'!Q32</f>
        <v>Fenster, Fenstertüren</v>
      </c>
      <c r="D44" s="42" t="str">
        <f>'1.2. Fördersätze'!R32</f>
        <v xml:space="preserve">Pfosten-Riegel-Konstruktionen </v>
      </c>
      <c r="E44" s="42" t="str">
        <f>'1.2. Fördersätze'!S32</f>
        <v>Ertüchtigung Verglasungen (inkl.  Flügeltausch)</v>
      </c>
      <c r="F44" s="42" t="str">
        <f>'1.2. Fördersätze'!T32</f>
        <v>Glasdächer, Lichtbänder und -kuppeln</v>
      </c>
      <c r="G44" s="42" t="str">
        <f>'1.2. Fördersätze'!U32</f>
        <v>Außentüren</v>
      </c>
      <c r="H44" s="42" t="str">
        <f>'1.2. Fördersätze'!V32</f>
        <v>Außentore</v>
      </c>
    </row>
    <row r="45" spans="2:8">
      <c r="B45" s="43" t="s">
        <v>24</v>
      </c>
      <c r="C45" s="44" cm="1">
        <f t="array" ref="C45">VLOOKUP($C$18&amp;$C$11&amp;$C$10,CHOOSE({1,2},'1.2. Fördersätze'!$A$33:$A$68&amp;'1.2. Fördersätze'!$B$33:$B$68&amp;'1.2. Fördersätze'!$C$33:$C$68,'1.2. Fördersätze'!$Q$33:$Q$68),2,0)</f>
        <v>245</v>
      </c>
      <c r="D45" s="44" cm="1">
        <f t="array" ref="D45">VLOOKUP($C$18&amp;$C$11&amp;$C$10,CHOOSE({1,2},'1.2. Fördersätze'!$A$33:$A$68&amp;'1.2. Fördersätze'!$B$33:$B$68&amp;'1.2. Fördersätze'!$C$33:$C$68,'1.2. Fördersätze'!$R$33:$R$68),2,0)</f>
        <v>589</v>
      </c>
      <c r="E45" s="44" cm="1">
        <f t="array" ref="E45">VLOOKUP($C$18&amp;$C$11&amp;$C$10,CHOOSE({1,2},'1.2. Fördersätze'!$A$33:$A$68&amp;'1.2. Fördersätze'!$B$33:$B$68&amp;'1.2. Fördersätze'!$C$33:$C$68,'1.2. Fördersätze'!$S$33:$S$68),2,0)</f>
        <v>164</v>
      </c>
      <c r="F45" s="44" cm="1">
        <f t="array" ref="F45">VLOOKUP($C$18&amp;$C$11&amp;$C$10,CHOOSE({1,2},'1.2. Fördersätze'!$A$33:$A$68&amp;'1.2. Fördersätze'!$B$33:$B$68&amp;'1.2. Fördersätze'!$C33:$C$68,'1.2. Fördersätze'!$T$33:$T$68),2,0)</f>
        <v>943</v>
      </c>
      <c r="G45" s="44" cm="1">
        <f t="array" ref="G45">VLOOKUP($C$18&amp;$C$11&amp;$C$10,CHOOSE({1,2},'1.2. Fördersätze'!$A$33:$A$68&amp;'1.2. Fördersätze'!$B$33:$B$68&amp;'1.2. Fördersätze'!$C33:$C$68,'1.2. Fördersätze'!$U$33:$U$68),2,0)</f>
        <v>389</v>
      </c>
      <c r="H45" s="44" cm="1">
        <f t="array" ref="H45">VLOOKUP($C$18&amp;$C$11&amp;$C$10,CHOOSE({1,2},'1.2. Fördersätze'!$A$33:$A$68&amp;'1.2. Fördersätze'!$B$33:$B$68&amp;'1.2. Fördersätze'!$C33:$C68,'1.2. Fördersätze'!$V$33:$V$68),2,0)</f>
        <v>621</v>
      </c>
    </row>
    <row r="46" spans="2:8">
      <c r="B46" s="43" t="s">
        <v>25</v>
      </c>
      <c r="C46" s="218"/>
      <c r="D46" s="219"/>
      <c r="E46" s="219"/>
      <c r="F46" s="219"/>
      <c r="G46" s="219"/>
      <c r="H46" s="219"/>
    </row>
    <row r="47" spans="2:8">
      <c r="B47" s="43" t="s">
        <v>26</v>
      </c>
      <c r="C47" s="72">
        <f>C45*C46</f>
        <v>0</v>
      </c>
      <c r="D47" s="72">
        <f t="shared" ref="D47" si="5">D45*D46</f>
        <v>0</v>
      </c>
      <c r="E47" s="72">
        <f t="shared" ref="E47" si="6">E45*E46</f>
        <v>0</v>
      </c>
      <c r="F47" s="72">
        <f t="shared" ref="F47" si="7">F45*F46</f>
        <v>0</v>
      </c>
      <c r="G47" s="72">
        <f t="shared" ref="G47" si="8">G45*G46</f>
        <v>0</v>
      </c>
      <c r="H47" s="72">
        <f t="shared" ref="H47" si="9">H45*H46</f>
        <v>0</v>
      </c>
    </row>
    <row r="48" spans="2:8" ht="15">
      <c r="B48" s="21" t="s">
        <v>27</v>
      </c>
      <c r="C48" s="73">
        <f>SUM(C47:H47)</f>
        <v>0</v>
      </c>
    </row>
    <row r="50" spans="1:9" ht="28.5">
      <c r="B50" s="20" t="str">
        <f>'1.2. Fördersätze'!A7</f>
        <v>Nachhaltige Dämmstoffe</v>
      </c>
      <c r="C50" s="42" t="str">
        <f>'1.2. Fördersätze'!A7</f>
        <v>Nachhaltige Dämmstoffe</v>
      </c>
    </row>
    <row r="51" spans="1:9">
      <c r="B51" s="43" t="s">
        <v>28</v>
      </c>
      <c r="C51" s="44">
        <f>'1.2. Fördersätze'!D10</f>
        <v>18</v>
      </c>
    </row>
    <row r="52" spans="1:9">
      <c r="B52" s="43" t="s">
        <v>29</v>
      </c>
      <c r="C52" s="218"/>
    </row>
    <row r="53" spans="1:9" ht="15">
      <c r="B53" s="21" t="s">
        <v>30</v>
      </c>
      <c r="C53" s="235">
        <f t="shared" ref="C53" si="10">C51*C52</f>
        <v>0</v>
      </c>
      <c r="D53" s="75" t="str">
        <f>IF(C52&gt;SUM(C28:G28,C34:F34,C40:F40,C46:H46),"Gedämmte Bauteilfläche größer als Gesamtfläche sanierte Bauteile","")</f>
        <v/>
      </c>
    </row>
    <row r="54" spans="1:9" s="15" customFormat="1">
      <c r="A54" s="33"/>
      <c r="C54" s="33"/>
      <c r="D54" s="33"/>
      <c r="H54" s="33"/>
      <c r="I54" s="94"/>
    </row>
    <row r="55" spans="1:9" s="15" customFormat="1" ht="18.75" customHeight="1">
      <c r="A55" s="33"/>
      <c r="B55" s="16" t="s">
        <v>31</v>
      </c>
      <c r="C55" s="33"/>
      <c r="D55" s="33"/>
    </row>
    <row r="56" spans="1:9">
      <c r="C56" s="66"/>
    </row>
    <row r="57" spans="1:9" ht="61.5" customHeight="1">
      <c r="B57" s="254" t="s">
        <v>32</v>
      </c>
      <c r="C57" s="254"/>
    </row>
    <row r="58" spans="1:9" ht="18" customHeight="1">
      <c r="B58" s="74" t="s">
        <v>12</v>
      </c>
      <c r="C58" s="78">
        <f>'1.3 Berechnung'!J7</f>
        <v>0</v>
      </c>
      <c r="D58" s="75" t="str">
        <f>'1.3 Berechnung'!K7</f>
        <v/>
      </c>
      <c r="E58" s="76"/>
    </row>
    <row r="59" spans="1:9" ht="18" customHeight="1">
      <c r="B59" s="74" t="s">
        <v>33</v>
      </c>
      <c r="C59" s="78">
        <f>'1.3 Berechnung'!J8</f>
        <v>0</v>
      </c>
      <c r="D59" s="75" t="str">
        <f>'1.3 Berechnung'!K8</f>
        <v/>
      </c>
    </row>
    <row r="60" spans="1:9" ht="32.1" customHeight="1">
      <c r="B60" s="74" t="s">
        <v>34</v>
      </c>
      <c r="C60" s="197">
        <f>'1.3 Berechnung'!J9</f>
        <v>0</v>
      </c>
      <c r="D60" s="75" t="str">
        <f>'1.3 Berechnung'!K9</f>
        <v>Mind. zwei Bauteilgruppen nötig. Gebäudenutzfläche eingeben für QS Prüfung. QS nötig bei &gt; 1500m2 NRF.</v>
      </c>
    </row>
    <row r="61" spans="1:9" ht="15.95" customHeight="1">
      <c r="B61" s="74" t="s">
        <v>35</v>
      </c>
      <c r="C61" s="78">
        <f>'1.3 Berechnung'!J10</f>
        <v>0</v>
      </c>
      <c r="D61" s="75" t="str">
        <f>'1.3 Berechnung'!K10</f>
        <v/>
      </c>
    </row>
    <row r="62" spans="1:9" ht="15.95" customHeight="1">
      <c r="B62" s="77" t="s">
        <v>36</v>
      </c>
      <c r="C62" s="70">
        <f>SUM(C58:C61)</f>
        <v>0</v>
      </c>
    </row>
    <row r="63" spans="1:9" ht="15">
      <c r="B63" s="69"/>
      <c r="C63" s="68"/>
    </row>
    <row r="65" spans="1:11" ht="15" hidden="1">
      <c r="A65" s="45"/>
      <c r="B65" s="22" t="s">
        <v>37</v>
      </c>
      <c r="C65" s="15"/>
      <c r="D65" s="23"/>
      <c r="E65" s="23"/>
      <c r="F65" s="23"/>
      <c r="G65" s="23"/>
      <c r="H65" s="23"/>
      <c r="I65" s="23"/>
      <c r="J65" s="33"/>
      <c r="K65" s="33"/>
    </row>
    <row r="66" spans="1:11" ht="15" hidden="1">
      <c r="A66" s="45"/>
      <c r="B66" s="25" t="s">
        <v>38</v>
      </c>
      <c r="C66" s="253"/>
      <c r="D66" s="253"/>
      <c r="E66" s="253"/>
      <c r="F66" s="253"/>
      <c r="G66" s="253"/>
      <c r="H66" s="253"/>
      <c r="I66" s="253"/>
      <c r="J66" s="33"/>
      <c r="K66" s="33"/>
    </row>
    <row r="67" spans="1:11" ht="15" hidden="1">
      <c r="A67" s="45"/>
      <c r="B67" s="25" t="s">
        <v>39</v>
      </c>
      <c r="C67" s="253"/>
      <c r="D67" s="253"/>
      <c r="E67" s="253"/>
      <c r="F67" s="253"/>
      <c r="G67" s="253"/>
      <c r="H67" s="253"/>
      <c r="I67" s="253"/>
      <c r="J67" s="33"/>
      <c r="K67" s="33"/>
    </row>
    <row r="68" spans="1:11" hidden="1">
      <c r="A68" s="45"/>
      <c r="B68" s="46" t="s">
        <v>40</v>
      </c>
      <c r="C68" s="250"/>
      <c r="D68" s="250"/>
      <c r="E68" s="250"/>
      <c r="F68" s="250"/>
      <c r="G68" s="250"/>
      <c r="H68" s="250"/>
      <c r="I68" s="250"/>
      <c r="J68" s="33"/>
      <c r="K68" s="33"/>
    </row>
    <row r="69" spans="1:11" hidden="1">
      <c r="A69" s="45"/>
      <c r="B69" s="46" t="s">
        <v>41</v>
      </c>
      <c r="C69" s="250"/>
      <c r="D69" s="250"/>
      <c r="E69" s="250"/>
      <c r="F69" s="250"/>
      <c r="G69" s="250"/>
      <c r="H69" s="250"/>
      <c r="I69" s="250"/>
      <c r="J69" s="33"/>
      <c r="K69" s="33"/>
    </row>
    <row r="70" spans="1:11" ht="42.75" hidden="1">
      <c r="A70" s="45"/>
      <c r="B70" s="25" t="s">
        <v>42</v>
      </c>
      <c r="C70" s="251"/>
      <c r="D70" s="251"/>
      <c r="E70" s="251"/>
      <c r="F70" s="251"/>
      <c r="G70" s="251"/>
      <c r="H70" s="251"/>
      <c r="I70" s="251"/>
      <c r="J70" s="33"/>
      <c r="K70" s="24" t="s">
        <v>43</v>
      </c>
    </row>
  </sheetData>
  <sheetProtection algorithmName="SHA-512" hashValue="oD1/lNUGs8mDrMGW2dzb3IeASZLQfgGoB3hkaiK5Qk8yA2AooEjECsbwxMafO+vbm4Ke9COfLeNMG104tNMt4w==" saltValue="1xzunCVgt2fUs1ucXP0fyw==" spinCount="100000" sheet="1" insertHyperlinks="0"/>
  <mergeCells count="22">
    <mergeCell ref="C68:I68"/>
    <mergeCell ref="C69:I69"/>
    <mergeCell ref="C70:I70"/>
    <mergeCell ref="E41:F41"/>
    <mergeCell ref="C66:I66"/>
    <mergeCell ref="C67:I67"/>
    <mergeCell ref="B57:C57"/>
    <mergeCell ref="A5:J5"/>
    <mergeCell ref="E38:F38"/>
    <mergeCell ref="E39:F39"/>
    <mergeCell ref="E40:F40"/>
    <mergeCell ref="C10:D10"/>
    <mergeCell ref="C11:D11"/>
    <mergeCell ref="C12:D12"/>
    <mergeCell ref="C16:D16"/>
    <mergeCell ref="C19:D19"/>
    <mergeCell ref="F17:G17"/>
    <mergeCell ref="F19:G19"/>
    <mergeCell ref="C23:D23"/>
    <mergeCell ref="C18:D18"/>
    <mergeCell ref="F16:G16"/>
    <mergeCell ref="C17:D17"/>
  </mergeCells>
  <conditionalFormatting sqref="C30 G41 C47:H47">
    <cfRule type="cellIs" dxfId="8" priority="3" operator="greaterThan">
      <formula>0</formula>
    </cfRule>
  </conditionalFormatting>
  <conditionalFormatting sqref="C36">
    <cfRule type="cellIs" dxfId="7" priority="33" operator="greaterThan">
      <formula>0</formula>
    </cfRule>
  </conditionalFormatting>
  <conditionalFormatting sqref="C42">
    <cfRule type="cellIs" dxfId="6" priority="31" operator="greaterThan">
      <formula>0</formula>
    </cfRule>
  </conditionalFormatting>
  <conditionalFormatting sqref="C48">
    <cfRule type="cellIs" dxfId="5" priority="29" operator="greaterThan">
      <formula>0</formula>
    </cfRule>
  </conditionalFormatting>
  <conditionalFormatting sqref="C53">
    <cfRule type="cellIs" dxfId="4" priority="1" operator="greaterThan">
      <formula>0</formula>
    </cfRule>
  </conditionalFormatting>
  <conditionalFormatting sqref="C63">
    <cfRule type="cellIs" dxfId="3" priority="35" operator="greaterThan">
      <formula>0</formula>
    </cfRule>
  </conditionalFormatting>
  <conditionalFormatting sqref="C41:E41">
    <cfRule type="cellIs" dxfId="2" priority="32" operator="greaterThan">
      <formula>0</formula>
    </cfRule>
  </conditionalFormatting>
  <conditionalFormatting sqref="C35:F35">
    <cfRule type="cellIs" dxfId="1" priority="34" operator="greaterThan">
      <formula>0</formula>
    </cfRule>
  </conditionalFormatting>
  <conditionalFormatting sqref="C29:G29">
    <cfRule type="cellIs" dxfId="0" priority="36" operator="greaterThan">
      <formula>0</formula>
    </cfRule>
  </conditionalFormatting>
  <dataValidations count="1">
    <dataValidation type="list" allowBlank="1" showInputMessage="1" showErrorMessage="1" errorTitle="Ungültige Eingabe" error="Bitte Option aus der Liste auswählen." sqref="C11">
      <formula1>Förderweg</formula1>
    </dataValidation>
  </dataValidations>
  <hyperlinks>
    <hyperlink ref="C9" display="Erläuterungen zur Einordnung siehe Tabellenblatt &quot;3. Erläuterungen&quot;"/>
    <hyperlink ref="B15" display="Siehe Tabellenblatt &quot;4. Anwendungshinweise&quot; bezüglich zulässiger Modulkombinationen"/>
  </hyperlinks>
  <pageMargins left="0.39370078740157483" right="0.39370078740157483" top="0.78740157480314965" bottom="0.78740157480314965" header="0.31496062992125984" footer="0.31496062992125984"/>
  <pageSetup paperSize="9" scale="69" fitToHeight="0" orientation="landscape" r:id="rId1"/>
  <headerFooter>
    <oddHeader>&amp;CAusdruck vom &amp;D</oddHeader>
    <oddFooter>&amp;L&amp;F&amp;RVersion  1.1</oddFooter>
  </headerFooter>
  <rowBreaks count="1" manualBreakCount="1">
    <brk id="31" max="9"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errorTitle="Ungültige Eingabe" error="Bitte Option aus der Liste auswählen.">
          <x14:formula1>
            <xm:f>'1.1 Dropdown-Daten'!$D$6:$D$8</xm:f>
          </x14:formula1>
          <xm:sqref>C10:C11</xm:sqref>
        </x14:dataValidation>
        <x14:dataValidation type="list" allowBlank="1" showInputMessage="1" showErrorMessage="1" errorTitle="Ungültige Eingabe" error="Bitte Option aus der Liste auswählen.">
          <x14:formula1>
            <xm:f>'1.1 Dropdown-Daten'!$B$6:$B$7</xm:f>
          </x14:formula1>
          <xm:sqref>C16:D17 C19:D19</xm:sqref>
        </x14:dataValidation>
        <x14:dataValidation type="list" allowBlank="1" showInputMessage="1" showErrorMessage="1" errorTitle="Ungültige Eingabe" error="Bitte Option aus der Liste auswählen.">
          <x14:formula1>
            <xm:f>'1.1 Dropdown-Daten'!$F$6:$F$10</xm:f>
          </x14:formula1>
          <xm:sqref>C18:D18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view="pageBreakPreview" zoomScaleNormal="100" zoomScaleSheetLayoutView="100" workbookViewId="0"/>
  </sheetViews>
  <sheetFormatPr baseColWidth="10" defaultColWidth="11.375" defaultRowHeight="14.25"/>
  <cols>
    <col min="1" max="1" width="6.625" style="50" customWidth="1"/>
    <col min="2" max="2" width="12.375" style="58" customWidth="1"/>
    <col min="3" max="3" width="23.875" style="59" customWidth="1"/>
    <col min="4" max="4" width="105.25" style="50" customWidth="1"/>
    <col min="5" max="16384" width="11.375" style="50"/>
  </cols>
  <sheetData>
    <row r="1" spans="1:5">
      <c r="A1" s="47"/>
      <c r="B1" s="48"/>
      <c r="C1" s="49"/>
      <c r="D1" s="47"/>
      <c r="E1" s="47"/>
    </row>
    <row r="2" spans="1:5" ht="15">
      <c r="A2" s="47"/>
      <c r="B2" s="51" t="s">
        <v>206</v>
      </c>
      <c r="C2" s="18"/>
      <c r="D2" s="47"/>
      <c r="E2" s="47"/>
    </row>
    <row r="3" spans="1:5" ht="38.25" customHeight="1">
      <c r="A3" s="47"/>
      <c r="B3" s="325" t="s">
        <v>207</v>
      </c>
      <c r="C3" s="325"/>
      <c r="D3" s="325"/>
      <c r="E3" s="47"/>
    </row>
    <row r="4" spans="1:5" ht="18" customHeight="1">
      <c r="A4" s="47"/>
      <c r="B4" s="326" t="s">
        <v>208</v>
      </c>
      <c r="C4" s="325"/>
      <c r="D4" s="325"/>
      <c r="E4" s="47"/>
    </row>
    <row r="5" spans="1:5" ht="12.6" customHeight="1">
      <c r="A5" s="47"/>
      <c r="B5" s="48"/>
      <c r="C5" s="48"/>
      <c r="D5" s="48"/>
      <c r="E5" s="47"/>
    </row>
    <row r="6" spans="1:5" ht="15">
      <c r="A6" s="47"/>
      <c r="B6" s="51" t="s">
        <v>209</v>
      </c>
      <c r="C6" s="18"/>
      <c r="D6" s="47"/>
      <c r="E6" s="47"/>
    </row>
    <row r="7" spans="1:5" ht="46.5" customHeight="1">
      <c r="A7" s="47"/>
      <c r="B7" s="325" t="s">
        <v>210</v>
      </c>
      <c r="C7" s="325"/>
      <c r="D7" s="325"/>
      <c r="E7" s="47"/>
    </row>
    <row r="8" spans="1:5">
      <c r="A8" s="47"/>
      <c r="B8" s="48"/>
      <c r="C8" s="49"/>
      <c r="D8" s="47"/>
      <c r="E8" s="47"/>
    </row>
    <row r="9" spans="1:5" ht="15">
      <c r="A9" s="47"/>
      <c r="B9" s="51" t="s">
        <v>211</v>
      </c>
      <c r="C9" s="18"/>
      <c r="D9" s="47"/>
      <c r="E9" s="47"/>
    </row>
    <row r="10" spans="1:5" ht="15">
      <c r="A10" s="47"/>
      <c r="B10" s="51"/>
      <c r="C10" s="18"/>
      <c r="D10" s="47"/>
      <c r="E10" s="47"/>
    </row>
    <row r="11" spans="1:5">
      <c r="A11" s="47"/>
      <c r="B11" s="53" t="s">
        <v>212</v>
      </c>
      <c r="C11" s="54" t="s">
        <v>213</v>
      </c>
      <c r="D11" s="55" t="s">
        <v>214</v>
      </c>
      <c r="E11" s="47"/>
    </row>
    <row r="12" spans="1:5" ht="28.5">
      <c r="A12" s="47"/>
      <c r="B12" s="327">
        <v>1</v>
      </c>
      <c r="C12" s="56" t="s">
        <v>215</v>
      </c>
      <c r="D12" s="52" t="s">
        <v>216</v>
      </c>
      <c r="E12" s="47"/>
    </row>
    <row r="13" spans="1:5" ht="71.25">
      <c r="A13" s="47"/>
      <c r="B13" s="328"/>
      <c r="C13" s="56" t="s">
        <v>217</v>
      </c>
      <c r="D13" s="52" t="s">
        <v>218</v>
      </c>
      <c r="E13" s="47"/>
    </row>
    <row r="14" spans="1:5">
      <c r="A14" s="47"/>
      <c r="B14" s="328"/>
      <c r="C14" s="56" t="s">
        <v>219</v>
      </c>
      <c r="D14" s="222" t="s">
        <v>220</v>
      </c>
      <c r="E14" s="57"/>
    </row>
    <row r="15" spans="1:5" ht="42.75">
      <c r="A15" s="47"/>
      <c r="B15" s="329"/>
      <c r="C15" s="56" t="s">
        <v>221</v>
      </c>
      <c r="D15" s="223" t="s">
        <v>222</v>
      </c>
      <c r="E15" s="47"/>
    </row>
    <row r="16" spans="1:5">
      <c r="A16" s="47"/>
      <c r="B16" s="97">
        <v>2</v>
      </c>
      <c r="C16" s="60" t="s">
        <v>223</v>
      </c>
      <c r="D16" s="212" t="s">
        <v>224</v>
      </c>
      <c r="E16" s="47"/>
    </row>
    <row r="17" spans="1:5">
      <c r="A17" s="47"/>
      <c r="B17" s="97">
        <v>3</v>
      </c>
      <c r="C17" s="213" t="s">
        <v>225</v>
      </c>
      <c r="D17" s="61" t="s">
        <v>226</v>
      </c>
      <c r="E17" s="47"/>
    </row>
    <row r="19" spans="1:5">
      <c r="D19" s="59"/>
    </row>
  </sheetData>
  <sheetProtection algorithmName="SHA-512" hashValue="rpcAV7p2H1qw2q8oGqZP76KaRTQ8WfUN6DNfIbZBK53aYb2uk/R1GpAVSNXk/ML5miQ1Xf0O79TzZR8Pw8w7Uw==" saltValue="T3dPNh1nmsuOYXoncuqyHA==" spinCount="100000" sheet="1" insertHyperlinks="0"/>
  <mergeCells count="4">
    <mergeCell ref="B3:D3"/>
    <mergeCell ref="B4:D4"/>
    <mergeCell ref="B12:B15"/>
    <mergeCell ref="B7:D7"/>
  </mergeCells>
  <hyperlinks>
    <hyperlink ref="D14" r:id="rId1"/>
  </hyperlinks>
  <pageMargins left="0.39370078740157483" right="0.39370078740157483" top="0.78740157480314965" bottom="0.78740157480314965" header="0.31496062992125984" footer="0.31496062992125984"/>
  <pageSetup paperSize="9" scale="86" orientation="landscape" r:id="rId2"/>
  <headerFooter>
    <oddHeader>&amp;CAusdruck vom &amp;D</oddHeader>
    <oddFooter>&amp;L&amp;F&amp;RVersion 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11"/>
  <sheetViews>
    <sheetView workbookViewId="0"/>
  </sheetViews>
  <sheetFormatPr baseColWidth="10" defaultColWidth="11.375" defaultRowHeight="14.25"/>
  <cols>
    <col min="1" max="1" width="10.125" customWidth="1"/>
    <col min="2" max="2" width="14.375" bestFit="1" customWidth="1"/>
    <col min="3" max="3" width="11" bestFit="1" customWidth="1"/>
    <col min="4" max="4" width="44.375" customWidth="1"/>
    <col min="5" max="5" width="12" customWidth="1"/>
    <col min="6" max="6" width="9.625" customWidth="1"/>
    <col min="12" max="12" width="9.25" customWidth="1"/>
    <col min="15" max="15" width="19.125" customWidth="1"/>
  </cols>
  <sheetData>
    <row r="1" spans="1:15" ht="30.75" customHeight="1" thickBot="1">
      <c r="A1" s="3" t="s">
        <v>227</v>
      </c>
    </row>
    <row r="2" spans="1:15" ht="15">
      <c r="A2" s="62" t="s">
        <v>228</v>
      </c>
      <c r="B2" s="62" t="s">
        <v>229</v>
      </c>
      <c r="C2" s="62" t="s">
        <v>230</v>
      </c>
      <c r="D2" s="63" t="s">
        <v>231</v>
      </c>
      <c r="E2" s="225" t="s">
        <v>293</v>
      </c>
      <c r="F2" s="227">
        <v>45873</v>
      </c>
      <c r="G2" s="228"/>
      <c r="H2" s="228"/>
      <c r="I2" s="228"/>
      <c r="J2" s="228"/>
      <c r="K2" s="228"/>
      <c r="L2" s="228"/>
      <c r="M2" s="228"/>
      <c r="N2" s="228"/>
      <c r="O2" s="229"/>
    </row>
    <row r="3" spans="1:15">
      <c r="A3" s="330" t="s">
        <v>232</v>
      </c>
      <c r="B3" s="64" t="s">
        <v>233</v>
      </c>
      <c r="C3" s="214">
        <v>45810</v>
      </c>
      <c r="D3" s="215" t="s">
        <v>234</v>
      </c>
      <c r="E3" s="226"/>
      <c r="F3" s="230" t="s">
        <v>294</v>
      </c>
      <c r="O3" s="231"/>
    </row>
    <row r="4" spans="1:15">
      <c r="A4" s="331"/>
      <c r="B4" s="64" t="s">
        <v>235</v>
      </c>
      <c r="C4" s="216">
        <v>45825</v>
      </c>
      <c r="D4" s="215" t="s">
        <v>236</v>
      </c>
      <c r="E4" s="226"/>
      <c r="F4" s="230" t="s">
        <v>295</v>
      </c>
      <c r="O4" s="231"/>
    </row>
    <row r="5" spans="1:15" ht="14.45" customHeight="1">
      <c r="A5" s="331"/>
      <c r="B5" s="64" t="s">
        <v>237</v>
      </c>
      <c r="C5" s="216">
        <v>45835</v>
      </c>
      <c r="D5" s="215" t="s">
        <v>238</v>
      </c>
      <c r="E5" s="226"/>
      <c r="F5" s="230" t="s">
        <v>296</v>
      </c>
      <c r="O5" s="231"/>
    </row>
    <row r="6" spans="1:15" ht="14.45" customHeight="1">
      <c r="A6" s="331"/>
      <c r="B6" s="64" t="s">
        <v>237</v>
      </c>
      <c r="C6" s="216">
        <v>45849</v>
      </c>
      <c r="D6" s="215" t="s">
        <v>239</v>
      </c>
      <c r="E6" s="226"/>
      <c r="F6" s="230"/>
      <c r="O6" s="231"/>
    </row>
    <row r="7" spans="1:15" ht="29.1" customHeight="1">
      <c r="A7" s="331"/>
      <c r="B7" s="64" t="s">
        <v>235</v>
      </c>
      <c r="C7" s="216">
        <v>45853</v>
      </c>
      <c r="D7" s="215" t="s">
        <v>240</v>
      </c>
      <c r="E7" s="226"/>
      <c r="F7" s="230"/>
      <c r="O7" s="231"/>
    </row>
    <row r="8" spans="1:15" ht="29.1" customHeight="1" thickBot="1">
      <c r="A8" s="331"/>
      <c r="B8" s="64" t="s">
        <v>237</v>
      </c>
      <c r="C8" s="216">
        <v>45856</v>
      </c>
      <c r="D8" s="215" t="s">
        <v>241</v>
      </c>
      <c r="E8" s="226"/>
      <c r="F8" s="232"/>
      <c r="G8" s="233"/>
      <c r="H8" s="233"/>
      <c r="I8" s="233"/>
      <c r="J8" s="233"/>
      <c r="K8" s="233"/>
      <c r="L8" s="233"/>
      <c r="M8" s="233"/>
      <c r="N8" s="233"/>
      <c r="O8" s="234"/>
    </row>
    <row r="9" spans="1:15" ht="29.1" customHeight="1">
      <c r="A9" s="331"/>
      <c r="B9" s="220" t="s">
        <v>242</v>
      </c>
      <c r="C9" s="216">
        <v>45860</v>
      </c>
      <c r="D9" s="221" t="s">
        <v>243</v>
      </c>
      <c r="E9" s="215"/>
    </row>
    <row r="10" spans="1:15" ht="28.5" customHeight="1">
      <c r="A10" s="332"/>
      <c r="B10" s="64" t="s">
        <v>244</v>
      </c>
      <c r="C10" s="216">
        <v>45867</v>
      </c>
      <c r="D10" s="221" t="s">
        <v>245</v>
      </c>
      <c r="E10" s="215" t="s">
        <v>292</v>
      </c>
    </row>
    <row r="11" spans="1:15" ht="57">
      <c r="A11" s="64" t="s">
        <v>291</v>
      </c>
      <c r="B11" s="64" t="s">
        <v>244</v>
      </c>
      <c r="C11" s="216" t="s">
        <v>298</v>
      </c>
      <c r="D11" s="221" t="s">
        <v>299</v>
      </c>
      <c r="E11" s="215" t="s">
        <v>297</v>
      </c>
    </row>
  </sheetData>
  <sheetProtection algorithmName="SHA-512" hashValue="b+lfrUmnyOrFu6duKauO578pW+gAFhkn1mr6E/pvc1BQ8aDCcAWH9W77eI4soAhvOQN6AXaTPoLO8F6XChAYAw==" saltValue="08TfcYlNILO3Yqaxy7V45w==" spinCount="100000" sheet="1" objects="1" scenarios="1"/>
  <mergeCells count="1">
    <mergeCell ref="A3:A10"/>
  </mergeCells>
  <pageMargins left="0.7" right="0.7" top="0.78740157499999996" bottom="0.78740157499999996" header="0.3" footer="0.3"/>
  <pageSetup paperSize="9" scale="8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P37"/>
  <sheetViews>
    <sheetView workbookViewId="0">
      <selection activeCell="P29" sqref="P29"/>
    </sheetView>
  </sheetViews>
  <sheetFormatPr baseColWidth="10" defaultColWidth="11.375" defaultRowHeight="14.25"/>
  <cols>
    <col min="5" max="5" width="14.875" customWidth="1"/>
  </cols>
  <sheetData>
    <row r="1" spans="2:16">
      <c r="B1" s="3" t="s">
        <v>290</v>
      </c>
      <c r="C1" s="3"/>
    </row>
    <row r="2" spans="2:16" ht="15">
      <c r="B2" s="1" t="s">
        <v>246</v>
      </c>
    </row>
    <row r="3" spans="2:16">
      <c r="B3" t="s">
        <v>247</v>
      </c>
      <c r="P3" t="s">
        <v>248</v>
      </c>
    </row>
    <row r="4" spans="2:16">
      <c r="B4" t="s">
        <v>249</v>
      </c>
    </row>
    <row r="6" spans="2:16">
      <c r="B6" t="s">
        <v>250</v>
      </c>
    </row>
    <row r="7" spans="2:16">
      <c r="B7" t="s">
        <v>251</v>
      </c>
    </row>
    <row r="10" spans="2:16" ht="15">
      <c r="B10" s="1" t="s">
        <v>64</v>
      </c>
    </row>
    <row r="12" spans="2:16">
      <c r="B12" t="s">
        <v>252</v>
      </c>
      <c r="F12" t="s">
        <v>253</v>
      </c>
      <c r="G12" t="s">
        <v>254</v>
      </c>
    </row>
    <row r="14" spans="2:16">
      <c r="B14" t="s">
        <v>255</v>
      </c>
    </row>
    <row r="15" spans="2:16">
      <c r="B15" t="s">
        <v>256</v>
      </c>
    </row>
    <row r="17" spans="2:14">
      <c r="B17" t="s">
        <v>257</v>
      </c>
      <c r="E17" t="s">
        <v>258</v>
      </c>
    </row>
    <row r="18" spans="2:14">
      <c r="E18" t="s">
        <v>259</v>
      </c>
    </row>
    <row r="21" spans="2:14" ht="15">
      <c r="B21" s="1" t="s">
        <v>260</v>
      </c>
      <c r="G21" s="3"/>
      <c r="H21" s="3"/>
    </row>
    <row r="22" spans="2:14">
      <c r="G22" s="3"/>
      <c r="H22" s="3"/>
    </row>
    <row r="23" spans="2:14">
      <c r="B23" t="s">
        <v>178</v>
      </c>
      <c r="G23" s="3"/>
      <c r="H23" s="3"/>
    </row>
    <row r="24" spans="2:14">
      <c r="B24" t="s">
        <v>261</v>
      </c>
      <c r="G24" s="3" t="s">
        <v>262</v>
      </c>
      <c r="H24" s="3"/>
    </row>
    <row r="25" spans="2:14">
      <c r="C25" t="s">
        <v>263</v>
      </c>
      <c r="G25" s="3"/>
      <c r="H25" s="3"/>
    </row>
    <row r="26" spans="2:14" ht="15">
      <c r="C26" t="s">
        <v>264</v>
      </c>
      <c r="G26" s="3"/>
      <c r="H26" s="3"/>
      <c r="I26" t="s">
        <v>265</v>
      </c>
      <c r="J26" t="s">
        <v>266</v>
      </c>
      <c r="L26" s="2" t="s">
        <v>267</v>
      </c>
    </row>
    <row r="27" spans="2:14">
      <c r="C27" t="s">
        <v>268</v>
      </c>
      <c r="G27" s="3"/>
      <c r="H27" s="3"/>
    </row>
    <row r="28" spans="2:14" ht="40.5" customHeight="1" thickBot="1">
      <c r="C28" t="s">
        <v>269</v>
      </c>
      <c r="G28" s="3"/>
      <c r="H28" s="3"/>
      <c r="I28" t="s">
        <v>270</v>
      </c>
      <c r="J28" s="333" t="s">
        <v>271</v>
      </c>
      <c r="K28" s="333"/>
      <c r="L28" s="333"/>
      <c r="M28" s="333"/>
      <c r="N28" s="333"/>
    </row>
    <row r="29" spans="2:14" ht="68.25" thickBot="1">
      <c r="B29" t="s">
        <v>272</v>
      </c>
      <c r="G29" s="3"/>
      <c r="H29" s="3"/>
      <c r="J29" s="5" t="s">
        <v>273</v>
      </c>
      <c r="K29" s="6" t="s">
        <v>274</v>
      </c>
      <c r="L29" s="6" t="s">
        <v>275</v>
      </c>
      <c r="M29" s="6" t="s">
        <v>276</v>
      </c>
      <c r="N29" s="6" t="s">
        <v>277</v>
      </c>
    </row>
    <row r="30" spans="2:14" ht="56.25">
      <c r="C30" t="s">
        <v>263</v>
      </c>
      <c r="G30" s="3"/>
      <c r="H30" s="3"/>
      <c r="J30" s="9" t="s">
        <v>278</v>
      </c>
      <c r="K30" s="9" t="s">
        <v>279</v>
      </c>
      <c r="L30" s="9" t="s">
        <v>279</v>
      </c>
      <c r="M30" s="9" t="s">
        <v>279</v>
      </c>
      <c r="N30" s="9" t="s">
        <v>279</v>
      </c>
    </row>
    <row r="31" spans="2:14" ht="15" thickBot="1">
      <c r="C31" t="s">
        <v>264</v>
      </c>
      <c r="G31" s="3"/>
      <c r="H31" s="3"/>
      <c r="J31" s="8"/>
      <c r="K31" s="8"/>
      <c r="L31" s="8"/>
      <c r="M31" s="8"/>
      <c r="N31" s="8"/>
    </row>
    <row r="32" spans="2:14" ht="21.75" customHeight="1" thickBot="1">
      <c r="C32" t="s">
        <v>268</v>
      </c>
      <c r="J32" s="8" t="s">
        <v>280</v>
      </c>
      <c r="K32" s="7" t="s">
        <v>281</v>
      </c>
      <c r="L32" s="7" t="s">
        <v>281</v>
      </c>
      <c r="M32" s="7" t="s">
        <v>279</v>
      </c>
      <c r="N32" s="7" t="s">
        <v>279</v>
      </c>
    </row>
    <row r="33" spans="2:14" ht="21.75" customHeight="1" thickBot="1">
      <c r="C33" t="s">
        <v>269</v>
      </c>
      <c r="J33" s="8" t="s">
        <v>282</v>
      </c>
      <c r="K33" s="7" t="s">
        <v>279</v>
      </c>
      <c r="L33" s="7" t="s">
        <v>281</v>
      </c>
      <c r="M33" s="7" t="s">
        <v>283</v>
      </c>
      <c r="N33" s="7" t="s">
        <v>279</v>
      </c>
    </row>
    <row r="34" spans="2:14" ht="45.75" thickBot="1">
      <c r="J34" s="8" t="s">
        <v>284</v>
      </c>
      <c r="K34" s="7" t="s">
        <v>285</v>
      </c>
      <c r="L34" s="7" t="s">
        <v>281</v>
      </c>
      <c r="M34" s="7" t="s">
        <v>279</v>
      </c>
      <c r="N34" s="7" t="s">
        <v>279</v>
      </c>
    </row>
    <row r="35" spans="2:14">
      <c r="B35" t="s">
        <v>286</v>
      </c>
      <c r="J35" s="10" t="s">
        <v>287</v>
      </c>
      <c r="K35" s="10"/>
      <c r="L35" s="10"/>
      <c r="M35" s="10"/>
      <c r="N35" s="10"/>
    </row>
    <row r="36" spans="2:14">
      <c r="B36" t="s">
        <v>288</v>
      </c>
      <c r="J36" s="4"/>
      <c r="K36" s="4"/>
      <c r="L36" s="4"/>
      <c r="M36" s="4"/>
      <c r="N36" s="4"/>
    </row>
    <row r="37" spans="2:14">
      <c r="B37" t="s">
        <v>289</v>
      </c>
    </row>
  </sheetData>
  <sheetProtection algorithmName="SHA-512" hashValue="PjvwvRx5StBD3NZWXbcC6Bjh8p5lhsFiV9Qbr/g+fKMv/FcmhSaw/Yt3rBH+iYl1OwMAG3ijzTVNtHwSTFJjPQ==" saltValue="nIiy/gftWL2G2vK+JuVvJw==" spinCount="100000" sheet="1" objects="1" scenarios="1"/>
  <mergeCells count="1">
    <mergeCell ref="J28:N28"/>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view="pageBreakPreview" zoomScaleNormal="100" zoomScaleSheetLayoutView="100" workbookViewId="0">
      <selection activeCell="A6" sqref="A6"/>
    </sheetView>
  </sheetViews>
  <sheetFormatPr baseColWidth="10" defaultColWidth="11.375" defaultRowHeight="14.25"/>
  <cols>
    <col min="1" max="1" width="5.75" style="40" customWidth="1"/>
    <col min="2" max="2" width="42" style="40" customWidth="1"/>
    <col min="3" max="3" width="15" style="40" customWidth="1"/>
    <col min="4" max="4" width="15" style="41" customWidth="1"/>
    <col min="5" max="7" width="15" style="40" customWidth="1"/>
    <col min="8" max="8" width="15.625" style="40" customWidth="1"/>
    <col min="9" max="9" width="30" style="40" customWidth="1"/>
    <col min="10" max="12" width="8.625" style="40" customWidth="1"/>
    <col min="13" max="13" width="8.75" style="40" customWidth="1"/>
    <col min="14" max="16384" width="11.375" style="40"/>
  </cols>
  <sheetData>
    <row r="1" spans="1:8" s="15" customFormat="1" ht="18.75" customHeight="1">
      <c r="A1" s="33"/>
      <c r="B1" s="33"/>
      <c r="C1" s="33"/>
      <c r="D1" s="33"/>
      <c r="E1" s="33"/>
    </row>
    <row r="2" spans="1:8" s="15" customFormat="1" ht="18.75" customHeight="1">
      <c r="A2" s="33"/>
      <c r="B2" s="33"/>
      <c r="C2" s="33"/>
      <c r="D2" s="33"/>
      <c r="E2" s="33"/>
    </row>
    <row r="3" spans="1:8" s="15" customFormat="1" ht="18.75" customHeight="1">
      <c r="A3" s="33"/>
      <c r="B3" s="33"/>
      <c r="C3" s="33"/>
      <c r="D3" s="33"/>
      <c r="E3" s="33"/>
    </row>
    <row r="4" spans="1:8" s="15" customFormat="1" ht="12" customHeight="1">
      <c r="A4" s="33"/>
      <c r="B4" s="33"/>
      <c r="C4" s="33"/>
      <c r="D4" s="33"/>
      <c r="E4" s="33"/>
    </row>
    <row r="5" spans="1:8" s="15" customFormat="1" ht="62.25" customHeight="1">
      <c r="A5" s="238" t="s">
        <v>44</v>
      </c>
      <c r="B5" s="238"/>
      <c r="C5" s="238"/>
      <c r="D5" s="238"/>
      <c r="E5" s="238"/>
      <c r="F5" s="238"/>
      <c r="G5" s="238"/>
      <c r="H5" s="238"/>
    </row>
    <row r="6" spans="1:8" s="15" customFormat="1" ht="12.95" customHeight="1">
      <c r="A6" s="34"/>
      <c r="B6" s="34"/>
      <c r="C6" s="34"/>
      <c r="G6" s="35" t="s">
        <v>4</v>
      </c>
      <c r="H6" s="34" t="s">
        <v>5</v>
      </c>
    </row>
    <row r="7" spans="1:8" s="15" customFormat="1" ht="18.75" customHeight="1">
      <c r="A7" s="34"/>
      <c r="B7" s="200" t="s">
        <v>45</v>
      </c>
      <c r="C7" s="200"/>
      <c r="G7" s="36"/>
      <c r="H7" s="37"/>
    </row>
    <row r="8" spans="1:8" s="15" customFormat="1" ht="12.75" customHeight="1">
      <c r="A8" s="33"/>
      <c r="B8" s="199"/>
      <c r="C8" s="199"/>
      <c r="D8" s="33"/>
      <c r="E8" s="33"/>
    </row>
    <row r="9" spans="1:8" s="15" customFormat="1" ht="15.95" customHeight="1">
      <c r="A9" s="33"/>
      <c r="B9" s="17" t="s">
        <v>46</v>
      </c>
      <c r="C9" s="18"/>
      <c r="D9" s="18"/>
      <c r="E9" s="33"/>
    </row>
    <row r="10" spans="1:8" s="15" customFormat="1" ht="15.95" customHeight="1">
      <c r="A10" s="33"/>
      <c r="B10" s="38" t="s">
        <v>47</v>
      </c>
      <c r="C10" s="258"/>
      <c r="D10" s="259"/>
      <c r="E10" s="260"/>
    </row>
    <row r="11" spans="1:8" s="15" customFormat="1" ht="15.95" customHeight="1">
      <c r="A11" s="33"/>
      <c r="B11" s="38" t="s">
        <v>48</v>
      </c>
      <c r="C11" s="258"/>
      <c r="D11" s="259"/>
      <c r="E11" s="260"/>
    </row>
    <row r="12" spans="1:8" s="15" customFormat="1" ht="15.95" customHeight="1">
      <c r="A12" s="33"/>
      <c r="B12" s="38" t="s">
        <v>49</v>
      </c>
      <c r="C12" s="257"/>
      <c r="D12" s="257"/>
      <c r="E12" s="257"/>
      <c r="F12" s="33"/>
    </row>
    <row r="13" spans="1:8" s="15" customFormat="1" ht="15.95" customHeight="1">
      <c r="A13" s="33"/>
      <c r="B13" s="38" t="s">
        <v>50</v>
      </c>
      <c r="C13" s="261"/>
      <c r="D13" s="261"/>
      <c r="E13" s="201" t="s">
        <v>51</v>
      </c>
      <c r="F13" s="33"/>
    </row>
    <row r="14" spans="1:8" s="15" customFormat="1" ht="12.75" customHeight="1">
      <c r="A14" s="33"/>
      <c r="B14" s="33"/>
      <c r="C14" s="33"/>
      <c r="D14" s="33"/>
      <c r="E14" s="33"/>
      <c r="F14" s="33"/>
      <c r="G14" s="33"/>
    </row>
    <row r="15" spans="1:8" s="15" customFormat="1" ht="18.75" customHeight="1">
      <c r="A15" s="33"/>
      <c r="B15" s="18" t="s">
        <v>52</v>
      </c>
      <c r="C15" s="18"/>
      <c r="D15" s="33"/>
      <c r="E15" s="33"/>
      <c r="F15" s="33"/>
      <c r="G15" s="33"/>
    </row>
    <row r="16" spans="1:8" s="59" customFormat="1" ht="47.1" customHeight="1">
      <c r="A16" s="49"/>
      <c r="B16" s="84"/>
      <c r="C16" s="206" t="s">
        <v>53</v>
      </c>
      <c r="D16" s="206" t="s">
        <v>54</v>
      </c>
      <c r="E16" s="206" t="s">
        <v>55</v>
      </c>
      <c r="F16" s="206" t="s">
        <v>56</v>
      </c>
      <c r="G16" s="206" t="s">
        <v>68</v>
      </c>
      <c r="H16" s="206" t="s">
        <v>57</v>
      </c>
    </row>
    <row r="17" spans="1:9" s="15" customFormat="1" ht="15" customHeight="1">
      <c r="A17" s="33"/>
      <c r="B17" s="237" t="str">
        <f>IF('1.3 Berechnung'!B26&gt;0,'1.3 Berechnung'!B26,"")</f>
        <v/>
      </c>
      <c r="C17" s="237" t="str">
        <f>IF('1.3 Berechnung'!C26&gt;0,'1.3 Berechnung'!C26,"")</f>
        <v/>
      </c>
      <c r="D17" s="217"/>
      <c r="E17" s="217"/>
      <c r="F17" s="217"/>
      <c r="G17" s="217"/>
      <c r="H17" s="217"/>
    </row>
    <row r="18" spans="1:9" s="15" customFormat="1" ht="15" customHeight="1">
      <c r="A18" s="33"/>
      <c r="B18" s="237" t="str">
        <f>IF('1.3 Berechnung'!B27&gt;0,'1.3 Berechnung'!B27,"")</f>
        <v/>
      </c>
      <c r="C18" s="237" t="str">
        <f>IF('1.3 Berechnung'!C27&gt;0,'1.3 Berechnung'!C27,"")</f>
        <v/>
      </c>
      <c r="D18" s="217"/>
      <c r="E18" s="217"/>
      <c r="F18" s="217"/>
      <c r="G18" s="217"/>
      <c r="H18" s="217"/>
    </row>
    <row r="19" spans="1:9" s="15" customFormat="1" ht="15" customHeight="1">
      <c r="A19" s="33"/>
      <c r="B19" s="237" t="str">
        <f>IF('1.3 Berechnung'!B28&gt;0,'1.3 Berechnung'!B28,"")</f>
        <v/>
      </c>
      <c r="C19" s="237" t="str">
        <f>IF('1.3 Berechnung'!C28&gt;0,'1.3 Berechnung'!C28,"")</f>
        <v/>
      </c>
      <c r="D19" s="217"/>
      <c r="E19" s="217"/>
      <c r="F19" s="217"/>
      <c r="G19" s="217"/>
      <c r="H19" s="217"/>
    </row>
    <row r="20" spans="1:9" s="15" customFormat="1" ht="15" customHeight="1">
      <c r="A20" s="33"/>
      <c r="B20" s="237" t="str">
        <f>IF('1.3 Berechnung'!B29&gt;0,'1.3 Berechnung'!B29,"")</f>
        <v/>
      </c>
      <c r="C20" s="237" t="str">
        <f>IF('1.3 Berechnung'!C29&gt;0,'1.3 Berechnung'!C29,"")</f>
        <v/>
      </c>
      <c r="D20" s="217"/>
      <c r="E20" s="217"/>
      <c r="F20" s="217"/>
      <c r="G20" s="217"/>
      <c r="H20" s="217"/>
    </row>
    <row r="21" spans="1:9" s="15" customFormat="1" ht="15" customHeight="1">
      <c r="A21" s="33"/>
      <c r="B21" s="237" t="str">
        <f>IF('1.3 Berechnung'!B30&gt;0,'1.3 Berechnung'!B30,"")</f>
        <v/>
      </c>
      <c r="C21" s="237" t="str">
        <f>IF('1.3 Berechnung'!C30&gt;0,'1.3 Berechnung'!C30,"")</f>
        <v/>
      </c>
      <c r="D21" s="217"/>
      <c r="E21" s="217"/>
      <c r="F21" s="217"/>
      <c r="G21" s="217"/>
      <c r="H21" s="217"/>
    </row>
    <row r="22" spans="1:9" s="15" customFormat="1" ht="15" customHeight="1">
      <c r="A22" s="33"/>
      <c r="B22" s="237" t="str">
        <f>IF('1.3 Berechnung'!B31&gt;0,'1.3 Berechnung'!B31,"")</f>
        <v/>
      </c>
      <c r="C22" s="237" t="str">
        <f>IF('1.3 Berechnung'!C31&gt;0,'1.3 Berechnung'!C31,"")</f>
        <v/>
      </c>
      <c r="D22" s="217"/>
      <c r="E22" s="217"/>
      <c r="F22" s="217"/>
      <c r="G22" s="217"/>
      <c r="H22" s="217"/>
    </row>
    <row r="23" spans="1:9" s="15" customFormat="1" ht="15" customHeight="1">
      <c r="A23" s="33"/>
      <c r="B23" s="237" t="str">
        <f>IF('1.3 Berechnung'!B32&gt;0,'1.3 Berechnung'!B32,"")</f>
        <v/>
      </c>
      <c r="C23" s="237" t="str">
        <f>IF('1.3 Berechnung'!C32&gt;0,'1.3 Berechnung'!C32,"")</f>
        <v/>
      </c>
      <c r="D23" s="217"/>
      <c r="E23" s="217"/>
      <c r="F23" s="217"/>
      <c r="G23" s="217"/>
      <c r="H23" s="217"/>
    </row>
    <row r="24" spans="1:9" s="15" customFormat="1" ht="15" customHeight="1">
      <c r="A24" s="33"/>
      <c r="B24" s="237" t="str">
        <f>IF('1.3 Berechnung'!B33&gt;0,'1.3 Berechnung'!B33,"")</f>
        <v/>
      </c>
      <c r="C24" s="237" t="str">
        <f>IF('1.3 Berechnung'!C33&gt;0,'1.3 Berechnung'!C33,"")</f>
        <v/>
      </c>
      <c r="D24" s="217"/>
      <c r="E24" s="217"/>
      <c r="F24" s="217"/>
      <c r="G24" s="217"/>
      <c r="H24" s="217"/>
    </row>
    <row r="25" spans="1:9" s="15" customFormat="1" ht="15" customHeight="1">
      <c r="A25" s="33"/>
      <c r="B25" s="236" t="s">
        <v>58</v>
      </c>
      <c r="C25" s="211"/>
      <c r="D25" s="33"/>
      <c r="E25" s="33"/>
      <c r="F25" s="33"/>
      <c r="G25" s="33"/>
    </row>
    <row r="26" spans="1:9" ht="12.75" customHeight="1"/>
    <row r="27" spans="1:9" ht="15">
      <c r="B27" s="203" t="s">
        <v>59</v>
      </c>
    </row>
    <row r="28" spans="1:9" ht="39.6" customHeight="1">
      <c r="B28" s="25" t="s">
        <v>42</v>
      </c>
      <c r="C28" s="255"/>
      <c r="D28" s="255"/>
      <c r="E28" s="255"/>
      <c r="F28" s="255"/>
      <c r="G28" s="202"/>
      <c r="H28" s="33"/>
      <c r="I28" s="24" t="s">
        <v>60</v>
      </c>
    </row>
    <row r="29" spans="1:9" ht="12.75" customHeight="1">
      <c r="B29" s="204"/>
      <c r="C29" s="204"/>
      <c r="D29" s="205"/>
      <c r="E29" s="205"/>
      <c r="F29" s="205"/>
      <c r="G29" s="205"/>
      <c r="H29" s="33"/>
      <c r="I29" s="24"/>
    </row>
    <row r="30" spans="1:9" ht="15">
      <c r="B30" s="22" t="s">
        <v>61</v>
      </c>
      <c r="C30" s="207" t="s">
        <v>62</v>
      </c>
      <c r="D30" s="15"/>
      <c r="E30" s="23"/>
      <c r="F30" s="23"/>
      <c r="G30" s="23"/>
      <c r="H30" s="33"/>
      <c r="I30" s="33"/>
    </row>
    <row r="31" spans="1:9" ht="15">
      <c r="B31" s="25" t="s">
        <v>38</v>
      </c>
      <c r="C31" s="256"/>
      <c r="D31" s="256"/>
      <c r="E31" s="256"/>
      <c r="F31" s="256"/>
      <c r="G31" s="33"/>
      <c r="H31" s="33"/>
    </row>
    <row r="32" spans="1:9" ht="15">
      <c r="B32" s="25" t="s">
        <v>39</v>
      </c>
      <c r="C32" s="256"/>
      <c r="D32" s="256"/>
      <c r="E32" s="256"/>
      <c r="F32" s="256"/>
      <c r="G32" s="33"/>
      <c r="H32" s="33"/>
    </row>
    <row r="33" spans="2:9">
      <c r="B33" s="46" t="s">
        <v>40</v>
      </c>
      <c r="C33" s="257"/>
      <c r="D33" s="257"/>
      <c r="E33" s="257"/>
      <c r="F33" s="257"/>
      <c r="G33" s="33"/>
      <c r="H33" s="33"/>
    </row>
    <row r="34" spans="2:9">
      <c r="B34" s="46" t="s">
        <v>41</v>
      </c>
      <c r="C34" s="257"/>
      <c r="D34" s="257"/>
      <c r="E34" s="257"/>
      <c r="F34" s="257"/>
      <c r="G34" s="33"/>
      <c r="H34" s="33"/>
    </row>
    <row r="35" spans="2:9" ht="43.5" customHeight="1">
      <c r="B35" s="25" t="s">
        <v>42</v>
      </c>
      <c r="C35" s="255"/>
      <c r="D35" s="255"/>
      <c r="E35" s="255"/>
      <c r="F35" s="255"/>
      <c r="G35" s="33"/>
      <c r="H35" s="33"/>
      <c r="I35" s="24" t="s">
        <v>60</v>
      </c>
    </row>
    <row r="36" spans="2:9" ht="15">
      <c r="D36" s="40"/>
      <c r="G36" s="202"/>
      <c r="H36" s="33"/>
    </row>
  </sheetData>
  <sheetProtection algorithmName="SHA-512" hashValue="tVfukzgshsZefmn3aO6MrfrJTbnvpXTOmTyrOjLjjMewspJKvimRwDGRGDtkvv9P5cyRIOqU2aHcKnlB1cC8JQ==" saltValue="wS6z71z0jEP9hSGSnJu7QA==" spinCount="100000" sheet="1" objects="1" scenarios="1"/>
  <mergeCells count="11">
    <mergeCell ref="A5:H5"/>
    <mergeCell ref="C35:F35"/>
    <mergeCell ref="C28:F28"/>
    <mergeCell ref="C31:F31"/>
    <mergeCell ref="C32:F32"/>
    <mergeCell ref="C33:F33"/>
    <mergeCell ref="C34:F34"/>
    <mergeCell ref="C10:E10"/>
    <mergeCell ref="C11:E11"/>
    <mergeCell ref="C12:E12"/>
    <mergeCell ref="C13:D13"/>
  </mergeCells>
  <pageMargins left="0.70866141732283472" right="0.70866141732283472" top="0.78740157480314965" bottom="0.78740157480314965" header="0.31496062992125984" footer="0.31496062992125984"/>
  <pageSetup paperSize="9" scale="68" orientation="landscape" r:id="rId1"/>
  <headerFooter>
    <oddHeader>&amp;CAusdruck vom &amp;D</oddHeader>
    <oddFooter>&amp;L&amp;F&amp;RVersion  1.1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H13"/>
  <sheetViews>
    <sheetView workbookViewId="0">
      <selection activeCell="H17" sqref="H17"/>
    </sheetView>
  </sheetViews>
  <sheetFormatPr baseColWidth="10" defaultColWidth="11.375" defaultRowHeight="14.25"/>
  <cols>
    <col min="4" max="4" width="20.25" bestFit="1" customWidth="1"/>
    <col min="6" max="6" width="53.25" customWidth="1"/>
  </cols>
  <sheetData>
    <row r="1" spans="2:8">
      <c r="B1" s="3" t="s">
        <v>63</v>
      </c>
    </row>
    <row r="3" spans="2:8" ht="15">
      <c r="B3" s="1" t="s">
        <v>7</v>
      </c>
      <c r="D3" s="1" t="s">
        <v>64</v>
      </c>
      <c r="F3" s="1" t="s">
        <v>65</v>
      </c>
    </row>
    <row r="5" spans="2:8">
      <c r="B5" s="11" t="s">
        <v>66</v>
      </c>
      <c r="D5" s="11" t="s">
        <v>67</v>
      </c>
      <c r="H5" s="11" t="s">
        <v>68</v>
      </c>
    </row>
    <row r="6" spans="2:8">
      <c r="B6" s="32" t="s">
        <v>69</v>
      </c>
      <c r="D6" s="32" t="s">
        <v>70</v>
      </c>
      <c r="F6" s="32" t="s">
        <v>17</v>
      </c>
      <c r="H6" s="32" t="s">
        <v>13</v>
      </c>
    </row>
    <row r="7" spans="2:8">
      <c r="B7" s="32" t="s">
        <v>13</v>
      </c>
      <c r="D7" s="32" t="s">
        <v>71</v>
      </c>
      <c r="F7" s="32" t="s">
        <v>72</v>
      </c>
      <c r="H7" s="32" t="s">
        <v>73</v>
      </c>
    </row>
    <row r="8" spans="2:8">
      <c r="D8" s="32" t="s">
        <v>6</v>
      </c>
      <c r="F8" s="32" t="s">
        <v>74</v>
      </c>
      <c r="H8" s="32" t="s">
        <v>75</v>
      </c>
    </row>
    <row r="9" spans="2:8">
      <c r="F9" s="32" t="s">
        <v>76</v>
      </c>
    </row>
    <row r="10" spans="2:8">
      <c r="D10" s="11" t="s">
        <v>77</v>
      </c>
      <c r="F10" s="32" t="s">
        <v>78</v>
      </c>
    </row>
    <row r="11" spans="2:8">
      <c r="D11" s="32" t="s">
        <v>7</v>
      </c>
    </row>
    <row r="12" spans="2:8">
      <c r="D12" s="32" t="s">
        <v>79</v>
      </c>
      <c r="F12" s="32" t="s">
        <v>80</v>
      </c>
    </row>
    <row r="13" spans="2:8">
      <c r="D13" s="99" t="s">
        <v>81</v>
      </c>
      <c r="F13" s="99" t="s">
        <v>82</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A69"/>
  <sheetViews>
    <sheetView topLeftCell="M32" zoomScale="120" zoomScaleNormal="120" workbookViewId="0">
      <selection activeCell="M32" sqref="M32"/>
    </sheetView>
  </sheetViews>
  <sheetFormatPr baseColWidth="10" defaultColWidth="11.375" defaultRowHeight="14.25"/>
  <cols>
    <col min="1" max="1" width="39.625" style="12" customWidth="1"/>
    <col min="2" max="2" width="15.375" style="12" customWidth="1"/>
    <col min="3" max="3" width="21.375" style="12" customWidth="1"/>
    <col min="4" max="14" width="22.125" style="12" customWidth="1"/>
    <col min="15" max="15" width="30.625" style="12" customWidth="1"/>
    <col min="16" max="22" width="22.125" style="12" customWidth="1"/>
    <col min="23" max="23" width="11.375" style="12" customWidth="1"/>
    <col min="24" max="24" width="16.875" style="12" customWidth="1"/>
    <col min="25" max="25" width="11.375" style="12"/>
    <col min="26" max="26" width="12.625" style="12" customWidth="1"/>
    <col min="27" max="16384" width="11.375" style="12"/>
  </cols>
  <sheetData>
    <row r="1" spans="1:24" ht="15">
      <c r="A1" s="31" t="s">
        <v>83</v>
      </c>
      <c r="C1" s="13"/>
    </row>
    <row r="2" spans="1:24" ht="15">
      <c r="A2" s="31"/>
      <c r="C2" s="13"/>
    </row>
    <row r="3" spans="1:24" ht="15">
      <c r="A3" s="31"/>
      <c r="C3" s="13"/>
    </row>
    <row r="4" spans="1:24" ht="30.6" customHeight="1">
      <c r="A4" s="268" t="s">
        <v>84</v>
      </c>
      <c r="B4" s="268"/>
      <c r="C4" s="268"/>
      <c r="D4" s="268"/>
      <c r="E4" s="268"/>
      <c r="F4" s="268"/>
      <c r="G4" s="268"/>
      <c r="H4" s="268"/>
    </row>
    <row r="5" spans="1:24" ht="15">
      <c r="A5" s="100"/>
      <c r="C5" s="13"/>
    </row>
    <row r="6" spans="1:24">
      <c r="B6" s="19"/>
      <c r="C6" s="19"/>
      <c r="E6" s="19"/>
      <c r="F6" s="19"/>
      <c r="G6" s="19"/>
      <c r="H6" s="19"/>
      <c r="I6" s="19"/>
      <c r="J6" s="19"/>
    </row>
    <row r="7" spans="1:24" ht="15">
      <c r="A7" s="154" t="s">
        <v>85</v>
      </c>
      <c r="B7" s="19"/>
      <c r="C7" s="19"/>
      <c r="D7" s="19"/>
      <c r="E7" s="19"/>
      <c r="F7" s="19"/>
      <c r="G7" s="19"/>
      <c r="H7" s="19"/>
      <c r="I7" s="19"/>
      <c r="J7" s="19"/>
    </row>
    <row r="8" spans="1:24" ht="29.25" customHeight="1">
      <c r="B8" s="264" t="str">
        <f>'1.1 Dropdown-Daten'!D10</f>
        <v>Antragsberechtigung</v>
      </c>
      <c r="C8" s="265" t="str">
        <f>'1.1 Dropdown-Daten'!D5</f>
        <v>Unternehmensgröße</v>
      </c>
      <c r="D8" s="267" t="s">
        <v>86</v>
      </c>
      <c r="E8" s="267"/>
      <c r="F8" s="267"/>
      <c r="G8" s="267"/>
      <c r="H8" s="267"/>
      <c r="X8" s="187"/>
    </row>
    <row r="9" spans="1:24" ht="15">
      <c r="B9" s="264"/>
      <c r="C9" s="265"/>
      <c r="D9" s="155">
        <v>2025</v>
      </c>
      <c r="E9" s="155">
        <v>2026</v>
      </c>
      <c r="F9" s="155">
        <v>2027</v>
      </c>
      <c r="G9" s="155">
        <v>2028</v>
      </c>
      <c r="H9" s="155">
        <v>2029</v>
      </c>
    </row>
    <row r="10" spans="1:24">
      <c r="B10" s="14"/>
      <c r="C10" s="14"/>
      <c r="D10" s="186">
        <v>18</v>
      </c>
      <c r="E10" s="157"/>
      <c r="F10" s="156"/>
      <c r="G10" s="156"/>
      <c r="H10" s="156"/>
    </row>
    <row r="13" spans="1:24" ht="15">
      <c r="A13" s="13" t="s">
        <v>87</v>
      </c>
    </row>
    <row r="14" spans="1:24" ht="15">
      <c r="A14" s="13"/>
    </row>
    <row r="15" spans="1:24" ht="15">
      <c r="B15" s="264" t="str">
        <f>'1.1 Dropdown-Daten'!D10</f>
        <v>Antragsberechtigung</v>
      </c>
      <c r="C15" s="265" t="str">
        <f>'1.1 Dropdown-Daten'!D5</f>
        <v>Unternehmensgröße</v>
      </c>
      <c r="D15" s="263" t="s">
        <v>88</v>
      </c>
      <c r="E15" s="263"/>
      <c r="F15" s="263"/>
      <c r="G15" s="263"/>
      <c r="H15" s="263"/>
    </row>
    <row r="16" spans="1:24" ht="15">
      <c r="B16" s="264"/>
      <c r="C16" s="265"/>
      <c r="D16" s="155">
        <v>2025</v>
      </c>
      <c r="E16" s="155">
        <v>2026</v>
      </c>
      <c r="F16" s="155">
        <v>2027</v>
      </c>
      <c r="G16" s="155">
        <v>2028</v>
      </c>
      <c r="H16" s="155">
        <v>2029</v>
      </c>
    </row>
    <row r="17" spans="1:22">
      <c r="B17" s="28" t="str">
        <f>'1.1 Dropdown-Daten'!$D$11</f>
        <v>Allgemein</v>
      </c>
      <c r="C17" s="29" t="str">
        <f>'1.1 Dropdown-Daten'!$D$6</f>
        <v>Klein</v>
      </c>
      <c r="D17" s="153">
        <f>D19+20%</f>
        <v>0.65</v>
      </c>
      <c r="E17" s="156"/>
      <c r="F17" s="156"/>
      <c r="G17" s="156"/>
      <c r="H17" s="156"/>
    </row>
    <row r="18" spans="1:22">
      <c r="B18" s="28" t="str">
        <f>'1.1 Dropdown-Daten'!$D$11</f>
        <v>Allgemein</v>
      </c>
      <c r="C18" s="29" t="str">
        <f>'1.1 Dropdown-Daten'!$D$7</f>
        <v>Mittel</v>
      </c>
      <c r="D18" s="153">
        <f>D19+10%</f>
        <v>0.55000000000000004</v>
      </c>
      <c r="E18" s="156"/>
      <c r="F18" s="156"/>
      <c r="G18" s="156"/>
      <c r="H18" s="156"/>
    </row>
    <row r="19" spans="1:22">
      <c r="B19" s="28" t="str">
        <f>'1.1 Dropdown-Daten'!$D$11</f>
        <v>Allgemein</v>
      </c>
      <c r="C19" s="29" t="str">
        <f>'1.1 Dropdown-Daten'!$D$8</f>
        <v>Groß</v>
      </c>
      <c r="D19" s="153">
        <v>0.45</v>
      </c>
      <c r="E19" s="156"/>
      <c r="F19" s="156"/>
      <c r="G19" s="156"/>
      <c r="H19" s="156"/>
    </row>
    <row r="20" spans="1:22">
      <c r="B20" s="28" t="str">
        <f>'1.1 Dropdown-Daten'!$D$12</f>
        <v>Begünstigt</v>
      </c>
      <c r="C20" s="29" t="str">
        <f>'1.1 Dropdown-Daten'!$D$6</f>
        <v>Klein</v>
      </c>
      <c r="D20" s="153">
        <f>D22+20%</f>
        <v>0.8</v>
      </c>
      <c r="E20" s="156"/>
      <c r="F20" s="156"/>
      <c r="G20" s="156"/>
      <c r="H20" s="156"/>
    </row>
    <row r="21" spans="1:22">
      <c r="B21" s="28" t="str">
        <f>'1.1 Dropdown-Daten'!$D$12</f>
        <v>Begünstigt</v>
      </c>
      <c r="C21" s="29" t="str">
        <f>'1.1 Dropdown-Daten'!$D$7</f>
        <v>Mittel</v>
      </c>
      <c r="D21" s="153">
        <f>D22+10%</f>
        <v>0.7</v>
      </c>
      <c r="E21" s="156"/>
      <c r="F21" s="156"/>
      <c r="G21" s="156"/>
      <c r="H21" s="156"/>
    </row>
    <row r="22" spans="1:22">
      <c r="B22" s="28" t="str">
        <f>'1.1 Dropdown-Daten'!$D$12</f>
        <v>Begünstigt</v>
      </c>
      <c r="C22" s="29" t="str">
        <f>'1.1 Dropdown-Daten'!$D$8</f>
        <v>Groß</v>
      </c>
      <c r="D22" s="153">
        <f>D19+15%</f>
        <v>0.6</v>
      </c>
      <c r="E22" s="156"/>
      <c r="F22" s="156"/>
      <c r="G22" s="156"/>
      <c r="H22" s="156"/>
    </row>
    <row r="23" spans="1:22">
      <c r="B23" s="30" t="str">
        <f>'1.1 Dropdown-Daten'!$D$13</f>
        <v>(Beihilfefrei)</v>
      </c>
      <c r="C23" s="29" t="str">
        <f>'1.1 Dropdown-Daten'!$D$6</f>
        <v>Klein</v>
      </c>
      <c r="D23" s="153">
        <f>D25+20%</f>
        <v>0.89999999999999991</v>
      </c>
      <c r="E23" s="156"/>
      <c r="F23" s="156"/>
      <c r="G23" s="156"/>
      <c r="H23" s="156"/>
    </row>
    <row r="24" spans="1:22">
      <c r="B24" s="30" t="str">
        <f>'1.1 Dropdown-Daten'!$D$13</f>
        <v>(Beihilfefrei)</v>
      </c>
      <c r="C24" s="29" t="str">
        <f>'1.1 Dropdown-Daten'!$D$7</f>
        <v>Mittel</v>
      </c>
      <c r="D24" s="153">
        <f>D25+10%</f>
        <v>0.8</v>
      </c>
      <c r="E24" s="156"/>
      <c r="F24" s="156"/>
      <c r="G24" s="156"/>
      <c r="H24" s="156"/>
    </row>
    <row r="25" spans="1:22">
      <c r="B25" s="30" t="str">
        <f>'1.1 Dropdown-Daten'!$D$13</f>
        <v>(Beihilfefrei)</v>
      </c>
      <c r="C25" s="29" t="str">
        <f>'1.1 Dropdown-Daten'!$D$8</f>
        <v>Groß</v>
      </c>
      <c r="D25" s="153">
        <f>D$19+25%</f>
        <v>0.7</v>
      </c>
      <c r="E25" s="156"/>
      <c r="F25" s="156"/>
      <c r="G25" s="156"/>
      <c r="H25" s="156"/>
    </row>
    <row r="26" spans="1:22" ht="15">
      <c r="B26" s="100"/>
      <c r="C26" s="13"/>
    </row>
    <row r="27" spans="1:22" ht="15">
      <c r="A27" s="13" t="s">
        <v>89</v>
      </c>
      <c r="B27" s="100"/>
      <c r="C27" s="13"/>
    </row>
    <row r="28" spans="1:22" ht="15">
      <c r="A28" s="100" t="s">
        <v>90</v>
      </c>
      <c r="B28" s="100"/>
      <c r="C28" s="13"/>
    </row>
    <row r="29" spans="1:22" ht="15">
      <c r="A29" s="100"/>
      <c r="B29" s="100"/>
      <c r="C29" s="13"/>
    </row>
    <row r="30" spans="1:22" ht="15">
      <c r="A30" s="100"/>
      <c r="B30" s="100"/>
      <c r="C30" s="13"/>
      <c r="D30" s="172"/>
    </row>
    <row r="31" spans="1:22" ht="35.1" customHeight="1">
      <c r="A31" s="266" t="s">
        <v>91</v>
      </c>
      <c r="B31" s="266"/>
      <c r="C31" s="266"/>
      <c r="D31" s="262" t="s">
        <v>92</v>
      </c>
      <c r="E31" s="262"/>
      <c r="F31" s="262"/>
      <c r="G31" s="262"/>
      <c r="H31" s="262"/>
      <c r="I31" s="262" t="s">
        <v>93</v>
      </c>
      <c r="J31" s="262"/>
      <c r="K31" s="262"/>
      <c r="L31" s="262"/>
      <c r="M31" s="269" t="s">
        <v>94</v>
      </c>
      <c r="N31" s="269"/>
      <c r="O31" s="269"/>
      <c r="P31" s="269"/>
      <c r="Q31" s="262" t="s">
        <v>95</v>
      </c>
      <c r="R31" s="262"/>
      <c r="S31" s="262"/>
      <c r="T31" s="262"/>
      <c r="U31" s="262"/>
      <c r="V31" s="262"/>
    </row>
    <row r="32" spans="1:22" ht="48.6" customHeight="1">
      <c r="A32" s="26" t="str">
        <f>'1.1 Dropdown-Daten'!F3</f>
        <v>Vorhaben</v>
      </c>
      <c r="B32" s="26" t="str">
        <f>'1.1 Dropdown-Daten'!D10</f>
        <v>Antragsberechtigung</v>
      </c>
      <c r="C32" s="27" t="str">
        <f>'1.1 Dropdown-Daten'!D5</f>
        <v>Unternehmensgröße</v>
      </c>
      <c r="D32" s="158" t="s">
        <v>96</v>
      </c>
      <c r="E32" s="159" t="s">
        <v>97</v>
      </c>
      <c r="F32" s="159" t="s">
        <v>98</v>
      </c>
      <c r="G32" s="159" t="s">
        <v>99</v>
      </c>
      <c r="H32" s="159" t="s">
        <v>100</v>
      </c>
      <c r="I32" s="159" t="s">
        <v>101</v>
      </c>
      <c r="J32" s="159" t="s">
        <v>102</v>
      </c>
      <c r="K32" s="159" t="s">
        <v>103</v>
      </c>
      <c r="L32" s="160" t="s">
        <v>104</v>
      </c>
      <c r="M32" s="161" t="s">
        <v>105</v>
      </c>
      <c r="N32" s="161" t="s">
        <v>106</v>
      </c>
      <c r="O32" s="162" t="s">
        <v>107</v>
      </c>
      <c r="P32" s="159" t="s">
        <v>108</v>
      </c>
      <c r="Q32" s="159" t="s">
        <v>109</v>
      </c>
      <c r="R32" s="163" t="s">
        <v>110</v>
      </c>
      <c r="S32" s="159" t="s">
        <v>111</v>
      </c>
      <c r="T32" s="159" t="s">
        <v>112</v>
      </c>
      <c r="U32" s="159" t="s">
        <v>113</v>
      </c>
      <c r="V32" s="160" t="s">
        <v>114</v>
      </c>
    </row>
    <row r="33" spans="1:27">
      <c r="A33" s="14" t="str">
        <f>'1.1 Dropdown-Daten'!F$6</f>
        <v>Einzelmaßnahmen an der Gebäudehülle</v>
      </c>
      <c r="B33" s="134" t="str">
        <f>'1.1 Dropdown-Daten'!$D$11</f>
        <v>Allgemein</v>
      </c>
      <c r="C33" s="135" t="str">
        <f>'1.1 Dropdown-Daten'!$D$6</f>
        <v>Klein</v>
      </c>
      <c r="D33" s="164" cm="1">
        <f t="array" ref="D33">ROUNDDOWN(VLOOKUP(D$32,'1.2.1 Kosten pro m2'!$B$13:$C$31,2,FALSE)*VLOOKUP($B33&amp;$C33,CHOOSE({1,2},'1.2.2 Austarierung'!$A$23:$A$31&amp;'1.2.2 Austarierung'!$B$23:$B$31,'1.2.2 Austarierung'!$D$23:$D$31),2,0),0)</f>
        <v>66</v>
      </c>
      <c r="E33" s="164" cm="1">
        <f t="array" ref="E33">ROUNDDOWN(VLOOKUP(E$32,'1.2.1 Kosten pro m2'!$B$13:$C$31,2,FALSE)*VLOOKUP($B33&amp;$C33,CHOOSE({1,2},'1.2.2 Austarierung'!$A$23:$A$31&amp;'1.2.2 Austarierung'!$B$23:$B$31,'1.2.2 Austarierung'!$D$23:$D$31),2,0),0)</f>
        <v>96</v>
      </c>
      <c r="F33" s="164" cm="1">
        <f t="array" ref="F33">ROUNDDOWN(VLOOKUP(F$32,'1.2.1 Kosten pro m2'!$B$13:$C$31,2,FALSE)*VLOOKUP($B33&amp;$C33,CHOOSE({1,2},'1.2.2 Austarierung'!$A$23:$A$31&amp;'1.2.2 Austarierung'!$B$23:$B$31,'1.2.2 Austarierung'!$D$23:$D$31),2,0),0)</f>
        <v>8</v>
      </c>
      <c r="G33" s="164" cm="1">
        <f t="array" ref="G33">ROUNDDOWN(VLOOKUP(G$32,'1.2.1 Kosten pro m2'!$B$13:$C$31,2,FALSE)*VLOOKUP($B33&amp;$C33,CHOOSE({1,2},'1.2.2 Austarierung'!$A$23:$A$31&amp;'1.2.2 Austarierung'!$B$23:$B$31,'1.2.2 Austarierung'!$D$23:$D$31),2,0),0)</f>
        <v>34</v>
      </c>
      <c r="H33" s="164" cm="1">
        <f t="array" ref="H33">ROUNDDOWN(VLOOKUP(H$32,'1.2.1 Kosten pro m2'!$B$13:$C$31,2,FALSE)*VLOOKUP($B33&amp;$C33,CHOOSE({1,2},'1.2.2 Austarierung'!$A$23:$A$31&amp;'1.2.2 Austarierung'!$B$23:$B$31,'1.2.2 Austarierung'!$D$23:$D$31),2,0),0)</f>
        <v>66</v>
      </c>
      <c r="I33" s="164" cm="1">
        <f t="array" ref="I33">ROUNDDOWN(VLOOKUP(I$32,'1.2.1 Kosten pro m2'!$B$13:$C$31,2,FALSE)*VLOOKUP($B33&amp;$C33,CHOOSE({1,2},'1.2.2 Austarierung'!$A$23:$A$31&amp;'1.2.2 Austarierung'!$B$23:$B$31,'1.2.2 Austarierung'!$D$23:$D$31),2,0),0)</f>
        <v>21</v>
      </c>
      <c r="J33" s="164" cm="1">
        <f t="array" ref="J33">ROUNDDOWN(VLOOKUP(J$32,'1.2.1 Kosten pro m2'!$B$13:$C$31,2,FALSE)*VLOOKUP($B33&amp;$C33,CHOOSE({1,2},'1.2.2 Austarierung'!$A$23:$A$31&amp;'1.2.2 Austarierung'!$B$23:$B$31,'1.2.2 Austarierung'!$D$23:$D$31),2,0),0)</f>
        <v>20</v>
      </c>
      <c r="K33" s="164" cm="1">
        <f t="array" ref="K33">ROUNDDOWN(VLOOKUP(K$32,'1.2.1 Kosten pro m2'!$B$13:$C$31,2,FALSE)*VLOOKUP($B33&amp;$C33,CHOOSE({1,2},'1.2.2 Austarierung'!$A$23:$A$31&amp;'1.2.2 Austarierung'!$B$23:$B$31,'1.2.2 Austarierung'!$D$23:$D$31),2,0),0)</f>
        <v>38</v>
      </c>
      <c r="L33" s="164" cm="1">
        <f t="array" ref="L33">ROUNDDOWN(VLOOKUP(L$32,'1.2.1 Kosten pro m2'!$B$13:$C$31,2,FALSE)*VLOOKUP($B33&amp;$C33,CHOOSE({1,2},'1.2.2 Austarierung'!$A$23:$A$31&amp;'1.2.2 Austarierung'!$B$23:$B$31,'1.2.2 Austarierung'!$D$23:$D$31),2,0),0)</f>
        <v>75</v>
      </c>
      <c r="M33" s="164" cm="1">
        <f t="array" ref="M33">ROUNDDOWN(VLOOKUP(M$32,'1.2.1 Kosten pro m2'!$B$13:$C$31,2,FALSE)*VLOOKUP($B33&amp;$C33,CHOOSE({1,2},'1.2.2 Austarierung'!$A$23:$A$31&amp;'1.2.2 Austarierung'!$B$23:$B$31,'1.2.2 Austarierung'!$D$23:$D$31),2,0),0)</f>
        <v>85</v>
      </c>
      <c r="N33" s="164" cm="1">
        <f t="array" ref="N33">ROUNDDOWN(VLOOKUP(N$32,'1.2.1 Kosten pro m2'!$B$13:$C$31,2,FALSE)*VLOOKUP($B33&amp;$C33,CHOOSE({1,2},'1.2.2 Austarierung'!$A$23:$A$31&amp;'1.2.2 Austarierung'!$B$23:$B$31,'1.2.2 Austarierung'!$D$23:$D$31),2,0),0)</f>
        <v>102</v>
      </c>
      <c r="O33" s="164" cm="1">
        <f t="array" ref="O33">ROUNDDOWN(VLOOKUP(O$32,'1.2.1 Kosten pro m2'!$B$13:$C$31,2,FALSE)*VLOOKUP($B33&amp;$C33,CHOOSE({1,2},'1.2.2 Austarierung'!$A$23:$A$31&amp;'1.2.2 Austarierung'!$B$23:$B$31,'1.2.2 Austarierung'!$D$23:$D$31),2,0),0)</f>
        <v>11</v>
      </c>
      <c r="P33" s="164" cm="1">
        <f t="array" ref="P33">ROUNDDOWN(VLOOKUP(P$32,'1.2.1 Kosten pro m2'!$B$13:$C$31,2,FALSE)*VLOOKUP($B33&amp;$C33,CHOOSE({1,2},'1.2.2 Austarierung'!$A$23:$A$31&amp;'1.2.2 Austarierung'!$B$23:$B$31,'1.2.2 Austarierung'!$D$23:$D$31),2,0),0)</f>
        <v>465</v>
      </c>
      <c r="Q33" s="164" cm="1">
        <f t="array" ref="Q33">ROUNDDOWN(VLOOKUP(Q$32,'1.2.1 Kosten pro m2'!$B$13:$C$31,2,FALSE)*VLOOKUP($B33&amp;$C33,CHOOSE({1,2},'1.2.2 Austarierung'!$A$23:$A$31&amp;'1.2.2 Austarierung'!$B$23:$B$31,'1.2.2 Austarierung'!$D$23:$D$31),2,0),0)</f>
        <v>245</v>
      </c>
      <c r="R33" s="164" cm="1">
        <f t="array" ref="R33">ROUNDDOWN(VLOOKUP(R$32,'1.2.1 Kosten pro m2'!$B$13:$C$31,2,FALSE)*VLOOKUP($B33&amp;$C33,CHOOSE({1,2},'1.2.2 Austarierung'!$A$23:$A$31&amp;'1.2.2 Austarierung'!$B$23:$B$31,'1.2.2 Austarierung'!$D$23:$D$31),2,0),0)</f>
        <v>589</v>
      </c>
      <c r="S33" s="164" cm="1">
        <f t="array" ref="S33">ROUNDDOWN(VLOOKUP(S$32,'1.2.1 Kosten pro m2'!$B$13:$C$31,2,FALSE)*VLOOKUP($B33&amp;$C33,CHOOSE({1,2},'1.2.2 Austarierung'!$A$23:$A$31&amp;'1.2.2 Austarierung'!$B$23:$B$31,'1.2.2 Austarierung'!$D$23:$D$31),2,0),0)</f>
        <v>164</v>
      </c>
      <c r="T33" s="164" cm="1">
        <f t="array" ref="T33">ROUNDDOWN(VLOOKUP(T$32,'1.2.1 Kosten pro m2'!$B$13:$C$31,2,FALSE)*VLOOKUP($B33&amp;$C33,CHOOSE({1,2},'1.2.2 Austarierung'!$A$23:$A$31&amp;'1.2.2 Austarierung'!$B$23:$B$31,'1.2.2 Austarierung'!$D$23:$D$31),2,0),0)</f>
        <v>943</v>
      </c>
      <c r="U33" s="164" cm="1">
        <f t="array" ref="U33">ROUNDDOWN(VLOOKUP(U$32,'1.2.1 Kosten pro m2'!$B$13:$C$31,2,FALSE)*VLOOKUP($B33&amp;$C33,CHOOSE({1,2},'1.2.2 Austarierung'!$A$23:$A$31&amp;'1.2.2 Austarierung'!$B$23:$B$31,'1.2.2 Austarierung'!$D$23:$D$31),2,0),0)</f>
        <v>389</v>
      </c>
      <c r="V33" s="164" cm="1">
        <f t="array" ref="V33">ROUNDDOWN(VLOOKUP(V$32,'1.2.1 Kosten pro m2'!$B$13:$C$31,2,FALSE)*VLOOKUP($B33&amp;$C33,CHOOSE({1,2},'1.2.2 Austarierung'!$A$23:$A$31&amp;'1.2.2 Austarierung'!$B$23:$B$31,'1.2.2 Austarierung'!$D$23:$D$31),2,0),0)</f>
        <v>621</v>
      </c>
    </row>
    <row r="34" spans="1:27">
      <c r="A34" s="14" t="str">
        <f>'1.1 Dropdown-Daten'!F$6</f>
        <v>Einzelmaßnahmen an der Gebäudehülle</v>
      </c>
      <c r="B34" s="134" t="str">
        <f>'1.1 Dropdown-Daten'!$D$11</f>
        <v>Allgemein</v>
      </c>
      <c r="C34" s="135" t="str">
        <f>'1.1 Dropdown-Daten'!$D$7</f>
        <v>Mittel</v>
      </c>
      <c r="D34" s="164" cm="1">
        <f t="array" ref="D34">ROUNDDOWN(VLOOKUP(D$32,'1.2.1 Kosten pro m2'!$B$13:$C$31,2,FALSE)*VLOOKUP($B34&amp;$C34,CHOOSE({1,2},'1.2.2 Austarierung'!$A$23:$A$31&amp;'1.2.2 Austarierung'!$B$23:$B$31,'1.2.2 Austarierung'!$D$23:$D$31),2,0),0)</f>
        <v>44</v>
      </c>
      <c r="E34" s="164" cm="1">
        <f t="array" ref="E34">ROUNDDOWN(VLOOKUP(E$32,'1.2.1 Kosten pro m2'!$B$13:$C$31,2,FALSE)*VLOOKUP($B34&amp;$C34,CHOOSE({1,2},'1.2.2 Austarierung'!$A$23:$A$31&amp;'1.2.2 Austarierung'!$B$23:$B$31,'1.2.2 Austarierung'!$D$23:$D$31),2,0),0)</f>
        <v>64</v>
      </c>
      <c r="F34" s="164" cm="1">
        <f t="array" ref="F34">ROUNDDOWN(VLOOKUP(F$32,'1.2.1 Kosten pro m2'!$B$13:$C$31,2,FALSE)*VLOOKUP($B34&amp;$C34,CHOOSE({1,2},'1.2.2 Austarierung'!$A$23:$A$31&amp;'1.2.2 Austarierung'!$B$23:$B$31,'1.2.2 Austarierung'!$D$23:$D$31),2,0),0)</f>
        <v>5</v>
      </c>
      <c r="G34" s="164" cm="1">
        <f t="array" ref="G34">ROUNDDOWN(VLOOKUP(G$32,'1.2.1 Kosten pro m2'!$B$13:$C$31,2,FALSE)*VLOOKUP($B34&amp;$C34,CHOOSE({1,2},'1.2.2 Austarierung'!$A$23:$A$31&amp;'1.2.2 Austarierung'!$B$23:$B$31,'1.2.2 Austarierung'!$D$23:$D$31),2,0),0)</f>
        <v>22</v>
      </c>
      <c r="H34" s="164" cm="1">
        <f t="array" ref="H34">ROUNDDOWN(VLOOKUP(H$32,'1.2.1 Kosten pro m2'!$B$13:$C$31,2,FALSE)*VLOOKUP($B34&amp;$C34,CHOOSE({1,2},'1.2.2 Austarierung'!$A$23:$A$31&amp;'1.2.2 Austarierung'!$B$23:$B$31,'1.2.2 Austarierung'!$D$23:$D$31),2,0),0)</f>
        <v>44</v>
      </c>
      <c r="I34" s="164" cm="1">
        <f t="array" ref="I34">ROUNDDOWN(VLOOKUP(I$32,'1.2.1 Kosten pro m2'!$B$13:$C$31,2,FALSE)*VLOOKUP($B34&amp;$C34,CHOOSE({1,2},'1.2.2 Austarierung'!$A$23:$A$31&amp;'1.2.2 Austarierung'!$B$23:$B$31,'1.2.2 Austarierung'!$D$23:$D$31),2,0),0)</f>
        <v>14</v>
      </c>
      <c r="J34" s="164" cm="1">
        <f t="array" ref="J34">ROUNDDOWN(VLOOKUP(J$32,'1.2.1 Kosten pro m2'!$B$13:$C$31,2,FALSE)*VLOOKUP($B34&amp;$C34,CHOOSE({1,2},'1.2.2 Austarierung'!$A$23:$A$31&amp;'1.2.2 Austarierung'!$B$23:$B$31,'1.2.2 Austarierung'!$D$23:$D$31),2,0),0)</f>
        <v>13</v>
      </c>
      <c r="K34" s="164" cm="1">
        <f t="array" ref="K34">ROUNDDOWN(VLOOKUP(K$32,'1.2.1 Kosten pro m2'!$B$13:$C$31,2,FALSE)*VLOOKUP($B34&amp;$C34,CHOOSE({1,2},'1.2.2 Austarierung'!$A$23:$A$31&amp;'1.2.2 Austarierung'!$B$23:$B$31,'1.2.2 Austarierung'!$D$23:$D$31),2,0),0)</f>
        <v>25</v>
      </c>
      <c r="L34" s="164" cm="1">
        <f t="array" ref="L34">ROUNDDOWN(VLOOKUP(L$32,'1.2.1 Kosten pro m2'!$B$13:$C$31,2,FALSE)*VLOOKUP($B34&amp;$C34,CHOOSE({1,2},'1.2.2 Austarierung'!$A$23:$A$31&amp;'1.2.2 Austarierung'!$B$23:$B$31,'1.2.2 Austarierung'!$D$23:$D$31),2,0),0)</f>
        <v>50</v>
      </c>
      <c r="M34" s="164" cm="1">
        <f t="array" ref="M34">ROUNDDOWN(VLOOKUP(M$32,'1.2.1 Kosten pro m2'!$B$13:$C$31,2,FALSE)*VLOOKUP($B34&amp;$C34,CHOOSE({1,2},'1.2.2 Austarierung'!$A$23:$A$31&amp;'1.2.2 Austarierung'!$B$23:$B$31,'1.2.2 Austarierung'!$D$23:$D$31),2,0),0)</f>
        <v>57</v>
      </c>
      <c r="N34" s="164" cm="1">
        <f t="array" ref="N34">ROUNDDOWN(VLOOKUP(N$32,'1.2.1 Kosten pro m2'!$B$13:$C$31,2,FALSE)*VLOOKUP($B34&amp;$C34,CHOOSE({1,2},'1.2.2 Austarierung'!$A$23:$A$31&amp;'1.2.2 Austarierung'!$B$23:$B$31,'1.2.2 Austarierung'!$D$23:$D$31),2,0),0)</f>
        <v>68</v>
      </c>
      <c r="O34" s="164" cm="1">
        <f t="array" ref="O34">ROUNDDOWN(VLOOKUP(O$32,'1.2.1 Kosten pro m2'!$B$13:$C$31,2,FALSE)*VLOOKUP($B34&amp;$C34,CHOOSE({1,2},'1.2.2 Austarierung'!$A$23:$A$31&amp;'1.2.2 Austarierung'!$B$23:$B$31,'1.2.2 Austarierung'!$D$23:$D$31),2,0),0)</f>
        <v>7</v>
      </c>
      <c r="P34" s="164" cm="1">
        <f t="array" ref="P34">ROUNDDOWN(VLOOKUP(P$32,'1.2.1 Kosten pro m2'!$B$13:$C$31,2,FALSE)*VLOOKUP($B34&amp;$C34,CHOOSE({1,2},'1.2.2 Austarierung'!$A$23:$A$31&amp;'1.2.2 Austarierung'!$B$23:$B$31,'1.2.2 Austarierung'!$D$23:$D$31),2,0),0)</f>
        <v>310</v>
      </c>
      <c r="Q34" s="164" cm="1">
        <f t="array" ref="Q34">ROUNDDOWN(VLOOKUP(Q$32,'1.2.1 Kosten pro m2'!$B$13:$C$31,2,FALSE)*VLOOKUP($B34&amp;$C34,CHOOSE({1,2},'1.2.2 Austarierung'!$A$23:$A$31&amp;'1.2.2 Austarierung'!$B$23:$B$31,'1.2.2 Austarierung'!$D$23:$D$31),2,0),0)</f>
        <v>163</v>
      </c>
      <c r="R34" s="164" cm="1">
        <f t="array" ref="R34">ROUNDDOWN(VLOOKUP(R$32,'1.2.1 Kosten pro m2'!$B$13:$C$31,2,FALSE)*VLOOKUP($B34&amp;$C34,CHOOSE({1,2},'1.2.2 Austarierung'!$A$23:$A$31&amp;'1.2.2 Austarierung'!$B$23:$B$31,'1.2.2 Austarierung'!$D$23:$D$31),2,0),0)</f>
        <v>392</v>
      </c>
      <c r="S34" s="164" cm="1">
        <f t="array" ref="S34">ROUNDDOWN(VLOOKUP(S$32,'1.2.1 Kosten pro m2'!$B$13:$C$31,2,FALSE)*VLOOKUP($B34&amp;$C34,CHOOSE({1,2},'1.2.2 Austarierung'!$A$23:$A$31&amp;'1.2.2 Austarierung'!$B$23:$B$31,'1.2.2 Austarierung'!$D$23:$D$31),2,0),0)</f>
        <v>109</v>
      </c>
      <c r="T34" s="164" cm="1">
        <f t="array" ref="T34">ROUNDDOWN(VLOOKUP(T$32,'1.2.1 Kosten pro m2'!$B$13:$C$31,2,FALSE)*VLOOKUP($B34&amp;$C34,CHOOSE({1,2},'1.2.2 Austarierung'!$A$23:$A$31&amp;'1.2.2 Austarierung'!$B$23:$B$31,'1.2.2 Austarierung'!$D$23:$D$31),2,0),0)</f>
        <v>629</v>
      </c>
      <c r="U34" s="164" cm="1">
        <f t="array" ref="U34">ROUNDDOWN(VLOOKUP(U$32,'1.2.1 Kosten pro m2'!$B$13:$C$31,2,FALSE)*VLOOKUP($B34&amp;$C34,CHOOSE({1,2},'1.2.2 Austarierung'!$A$23:$A$31&amp;'1.2.2 Austarierung'!$B$23:$B$31,'1.2.2 Austarierung'!$D$23:$D$31),2,0),0)</f>
        <v>259</v>
      </c>
      <c r="V34" s="164" cm="1">
        <f t="array" ref="V34">ROUNDDOWN(VLOOKUP(V$32,'1.2.1 Kosten pro m2'!$B$13:$C$31,2,FALSE)*VLOOKUP($B34&amp;$C34,CHOOSE({1,2},'1.2.2 Austarierung'!$A$23:$A$31&amp;'1.2.2 Austarierung'!$B$23:$B$31,'1.2.2 Austarierung'!$D$23:$D$31),2,0),0)</f>
        <v>414</v>
      </c>
    </row>
    <row r="35" spans="1:27">
      <c r="A35" s="14" t="str">
        <f>'1.1 Dropdown-Daten'!F$6</f>
        <v>Einzelmaßnahmen an der Gebäudehülle</v>
      </c>
      <c r="B35" s="134" t="str">
        <f>'1.1 Dropdown-Daten'!$D$11</f>
        <v>Allgemein</v>
      </c>
      <c r="C35" s="135" t="str">
        <f>'1.1 Dropdown-Daten'!$D$8</f>
        <v>Groß</v>
      </c>
      <c r="D35" s="164" cm="1">
        <f t="array" ref="D35">ROUNDDOWN(VLOOKUP(D$32,'1.2.1 Kosten pro m2'!$B$13:$C$31,2,FALSE)*VLOOKUP($B35&amp;$C35,CHOOSE({1,2},'1.2.2 Austarierung'!$A$23:$A$31&amp;'1.2.2 Austarierung'!$B$23:$B$31,'1.2.2 Austarierung'!$D$23:$D$31),2,0),0)</f>
        <v>33</v>
      </c>
      <c r="E35" s="164" cm="1">
        <f t="array" ref="E35">ROUNDDOWN(VLOOKUP(E$32,'1.2.1 Kosten pro m2'!$B$13:$C$31,2,FALSE)*VLOOKUP($B35&amp;$C35,CHOOSE({1,2},'1.2.2 Austarierung'!$A$23:$A$31&amp;'1.2.2 Austarierung'!$B$23:$B$31,'1.2.2 Austarierung'!$D$23:$D$31),2,0),0)</f>
        <v>48</v>
      </c>
      <c r="F35" s="164" cm="1">
        <f t="array" ref="F35">ROUNDDOWN(VLOOKUP(F$32,'1.2.1 Kosten pro m2'!$B$13:$C$31,2,FALSE)*VLOOKUP($B35&amp;$C35,CHOOSE({1,2},'1.2.2 Austarierung'!$A$23:$A$31&amp;'1.2.2 Austarierung'!$B$23:$B$31,'1.2.2 Austarierung'!$D$23:$D$31),2,0),0)</f>
        <v>4</v>
      </c>
      <c r="G35" s="164" cm="1">
        <f t="array" ref="G35">ROUNDDOWN(VLOOKUP(G$32,'1.2.1 Kosten pro m2'!$B$13:$C$31,2,FALSE)*VLOOKUP($B35&amp;$C35,CHOOSE({1,2},'1.2.2 Austarierung'!$A$23:$A$31&amp;'1.2.2 Austarierung'!$B$23:$B$31,'1.2.2 Austarierung'!$D$23:$D$31),2,0),0)</f>
        <v>17</v>
      </c>
      <c r="H35" s="164" cm="1">
        <f t="array" ref="H35">ROUNDDOWN(VLOOKUP(H$32,'1.2.1 Kosten pro m2'!$B$13:$C$31,2,FALSE)*VLOOKUP($B35&amp;$C35,CHOOSE({1,2},'1.2.2 Austarierung'!$A$23:$A$31&amp;'1.2.2 Austarierung'!$B$23:$B$31,'1.2.2 Austarierung'!$D$23:$D$31),2,0),0)</f>
        <v>33</v>
      </c>
      <c r="I35" s="164" cm="1">
        <f t="array" ref="I35">ROUNDDOWN(VLOOKUP(I$32,'1.2.1 Kosten pro m2'!$B$13:$C$31,2,FALSE)*VLOOKUP($B35&amp;$C35,CHOOSE({1,2},'1.2.2 Austarierung'!$A$23:$A$31&amp;'1.2.2 Austarierung'!$B$23:$B$31,'1.2.2 Austarierung'!$D$23:$D$31),2,0),0)</f>
        <v>10</v>
      </c>
      <c r="J35" s="164" cm="1">
        <f t="array" ref="J35">ROUNDDOWN(VLOOKUP(J$32,'1.2.1 Kosten pro m2'!$B$13:$C$31,2,FALSE)*VLOOKUP($B35&amp;$C35,CHOOSE({1,2},'1.2.2 Austarierung'!$A$23:$A$31&amp;'1.2.2 Austarierung'!$B$23:$B$31,'1.2.2 Austarierung'!$D$23:$D$31),2,0),0)</f>
        <v>10</v>
      </c>
      <c r="K35" s="164" cm="1">
        <f t="array" ref="K35">ROUNDDOWN(VLOOKUP(K$32,'1.2.1 Kosten pro m2'!$B$13:$C$31,2,FALSE)*VLOOKUP($B35&amp;$C35,CHOOSE({1,2},'1.2.2 Austarierung'!$A$23:$A$31&amp;'1.2.2 Austarierung'!$B$23:$B$31,'1.2.2 Austarierung'!$D$23:$D$31),2,0),0)</f>
        <v>19</v>
      </c>
      <c r="L35" s="164" cm="1">
        <f t="array" ref="L35">ROUNDDOWN(VLOOKUP(L$32,'1.2.1 Kosten pro m2'!$B$13:$C$31,2,FALSE)*VLOOKUP($B35&amp;$C35,CHOOSE({1,2},'1.2.2 Austarierung'!$A$23:$A$31&amp;'1.2.2 Austarierung'!$B$23:$B$31,'1.2.2 Austarierung'!$D$23:$D$31),2,0),0)</f>
        <v>37</v>
      </c>
      <c r="M35" s="164" cm="1">
        <f t="array" ref="M35">ROUNDDOWN(VLOOKUP(M$32,'1.2.1 Kosten pro m2'!$B$13:$C$31,2,FALSE)*VLOOKUP($B35&amp;$C35,CHOOSE({1,2},'1.2.2 Austarierung'!$A$23:$A$31&amp;'1.2.2 Austarierung'!$B$23:$B$31,'1.2.2 Austarierung'!$D$23:$D$31),2,0),0)</f>
        <v>42</v>
      </c>
      <c r="N35" s="164" cm="1">
        <f t="array" ref="N35">ROUNDDOWN(VLOOKUP(N$32,'1.2.1 Kosten pro m2'!$B$13:$C$31,2,FALSE)*VLOOKUP($B35&amp;$C35,CHOOSE({1,2},'1.2.2 Austarierung'!$A$23:$A$31&amp;'1.2.2 Austarierung'!$B$23:$B$31,'1.2.2 Austarierung'!$D$23:$D$31),2,0),0)</f>
        <v>51</v>
      </c>
      <c r="O35" s="164" cm="1">
        <f t="array" ref="O35">ROUNDDOWN(VLOOKUP(O$32,'1.2.1 Kosten pro m2'!$B$13:$C$31,2,FALSE)*VLOOKUP($B35&amp;$C35,CHOOSE({1,2},'1.2.2 Austarierung'!$A$23:$A$31&amp;'1.2.2 Austarierung'!$B$23:$B$31,'1.2.2 Austarierung'!$D$23:$D$31),2,0),0)</f>
        <v>5</v>
      </c>
      <c r="P35" s="164" cm="1">
        <f t="array" ref="P35">ROUNDDOWN(VLOOKUP(P$32,'1.2.1 Kosten pro m2'!$B$13:$C$31,2,FALSE)*VLOOKUP($B35&amp;$C35,CHOOSE({1,2},'1.2.2 Austarierung'!$A$23:$A$31&amp;'1.2.2 Austarierung'!$B$23:$B$31,'1.2.2 Austarierung'!$D$23:$D$31),2,0),0)</f>
        <v>232</v>
      </c>
      <c r="Q35" s="164" cm="1">
        <f t="array" ref="Q35">ROUNDDOWN(VLOOKUP(Q$32,'1.2.1 Kosten pro m2'!$B$13:$C$31,2,FALSE)*VLOOKUP($B35&amp;$C35,CHOOSE({1,2},'1.2.2 Austarierung'!$A$23:$A$31&amp;'1.2.2 Austarierung'!$B$23:$B$31,'1.2.2 Austarierung'!$D$23:$D$31),2,0),0)</f>
        <v>122</v>
      </c>
      <c r="R35" s="164" cm="1">
        <f t="array" ref="R35">ROUNDDOWN(VLOOKUP(R$32,'1.2.1 Kosten pro m2'!$B$13:$C$31,2,FALSE)*VLOOKUP($B35&amp;$C35,CHOOSE({1,2},'1.2.2 Austarierung'!$A$23:$A$31&amp;'1.2.2 Austarierung'!$B$23:$B$31,'1.2.2 Austarierung'!$D$23:$D$31),2,0),0)</f>
        <v>294</v>
      </c>
      <c r="S35" s="164" cm="1">
        <f t="array" ref="S35">ROUNDDOWN(VLOOKUP(S$32,'1.2.1 Kosten pro m2'!$B$13:$C$31,2,FALSE)*VLOOKUP($B35&amp;$C35,CHOOSE({1,2},'1.2.2 Austarierung'!$A$23:$A$31&amp;'1.2.2 Austarierung'!$B$23:$B$31,'1.2.2 Austarierung'!$D$23:$D$31),2,0),0)</f>
        <v>82</v>
      </c>
      <c r="T35" s="164" cm="1">
        <f t="array" ref="T35">ROUNDDOWN(VLOOKUP(T$32,'1.2.1 Kosten pro m2'!$B$13:$C$31,2,FALSE)*VLOOKUP($B35&amp;$C35,CHOOSE({1,2},'1.2.2 Austarierung'!$A$23:$A$31&amp;'1.2.2 Austarierung'!$B$23:$B$31,'1.2.2 Austarierung'!$D$23:$D$31),2,0),0)</f>
        <v>471</v>
      </c>
      <c r="U35" s="164" cm="1">
        <f t="array" ref="U35">ROUNDDOWN(VLOOKUP(U$32,'1.2.1 Kosten pro m2'!$B$13:$C$31,2,FALSE)*VLOOKUP($B35&amp;$C35,CHOOSE({1,2},'1.2.2 Austarierung'!$A$23:$A$31&amp;'1.2.2 Austarierung'!$B$23:$B$31,'1.2.2 Austarierung'!$D$23:$D$31),2,0),0)</f>
        <v>194</v>
      </c>
      <c r="V35" s="164" cm="1">
        <f t="array" ref="V35">ROUNDDOWN(VLOOKUP(V$32,'1.2.1 Kosten pro m2'!$B$13:$C$31,2,FALSE)*VLOOKUP($B35&amp;$C35,CHOOSE({1,2},'1.2.2 Austarierung'!$A$23:$A$31&amp;'1.2.2 Austarierung'!$B$23:$B$31,'1.2.2 Austarierung'!$D$23:$D$31),2,0),0)</f>
        <v>310</v>
      </c>
    </row>
    <row r="36" spans="1:27">
      <c r="A36" s="14" t="str">
        <f>'1.1 Dropdown-Daten'!F$6</f>
        <v>Einzelmaßnahmen an der Gebäudehülle</v>
      </c>
      <c r="B36" s="134" t="str">
        <f>'1.1 Dropdown-Daten'!$D$12</f>
        <v>Begünstigt</v>
      </c>
      <c r="C36" s="135" t="str">
        <f>'1.1 Dropdown-Daten'!$D$6</f>
        <v>Klein</v>
      </c>
      <c r="D36" s="164" cm="1">
        <f t="array" ref="D36">ROUNDDOWN(VLOOKUP(D$32,'1.2.1 Kosten pro m2'!$B$13:$C$31,2,FALSE)*VLOOKUP($B36&amp;$C36,CHOOSE({1,2},'1.2.2 Austarierung'!$A$23:$A$31&amp;'1.2.2 Austarierung'!$B$23:$B$31,'1.2.2 Austarierung'!$D$23:$D$31),2,0),0)</f>
        <v>99</v>
      </c>
      <c r="E36" s="164" cm="1">
        <f t="array" ref="E36">ROUNDDOWN(VLOOKUP(E$32,'1.2.1 Kosten pro m2'!$B$13:$C$31,2,FALSE)*VLOOKUP($B36&amp;$C36,CHOOSE({1,2},'1.2.2 Austarierung'!$A$23:$A$31&amp;'1.2.2 Austarierung'!$B$23:$B$31,'1.2.2 Austarierung'!$D$23:$D$31),2,0),0)</f>
        <v>145</v>
      </c>
      <c r="F36" s="164" cm="1">
        <f t="array" ref="F36">ROUNDDOWN(VLOOKUP(F$32,'1.2.1 Kosten pro m2'!$B$13:$C$31,2,FALSE)*VLOOKUP($B36&amp;$C36,CHOOSE({1,2},'1.2.2 Austarierung'!$A$23:$A$31&amp;'1.2.2 Austarierung'!$B$23:$B$31,'1.2.2 Austarierung'!$D$23:$D$31),2,0),0)</f>
        <v>13</v>
      </c>
      <c r="G36" s="164" cm="1">
        <f t="array" ref="G36">ROUNDDOWN(VLOOKUP(G$32,'1.2.1 Kosten pro m2'!$B$13:$C$31,2,FALSE)*VLOOKUP($B36&amp;$C36,CHOOSE({1,2},'1.2.2 Austarierung'!$A$23:$A$31&amp;'1.2.2 Austarierung'!$B$23:$B$31,'1.2.2 Austarierung'!$D$23:$D$31),2,0),0)</f>
        <v>51</v>
      </c>
      <c r="H36" s="164" cm="1">
        <f t="array" ref="H36">ROUNDDOWN(VLOOKUP(H$32,'1.2.1 Kosten pro m2'!$B$13:$C$31,2,FALSE)*VLOOKUP($B36&amp;$C36,CHOOSE({1,2},'1.2.2 Austarierung'!$A$23:$A$31&amp;'1.2.2 Austarierung'!$B$23:$B$31,'1.2.2 Austarierung'!$D$23:$D$31),2,0),0)</f>
        <v>99</v>
      </c>
      <c r="I36" s="164" cm="1">
        <f t="array" ref="I36">ROUNDDOWN(VLOOKUP(I$32,'1.2.1 Kosten pro m2'!$B$13:$C$31,2,FALSE)*VLOOKUP($B36&amp;$C36,CHOOSE({1,2},'1.2.2 Austarierung'!$A$23:$A$31&amp;'1.2.2 Austarierung'!$B$23:$B$31,'1.2.2 Austarierung'!$D$23:$D$31),2,0),0)</f>
        <v>31</v>
      </c>
      <c r="J36" s="164" cm="1">
        <f t="array" ref="J36">ROUNDDOWN(VLOOKUP(J$32,'1.2.1 Kosten pro m2'!$B$13:$C$31,2,FALSE)*VLOOKUP($B36&amp;$C36,CHOOSE({1,2},'1.2.2 Austarierung'!$A$23:$A$31&amp;'1.2.2 Austarierung'!$B$23:$B$31,'1.2.2 Austarierung'!$D$23:$D$31),2,0),0)</f>
        <v>31</v>
      </c>
      <c r="K36" s="164" cm="1">
        <f t="array" ref="K36">ROUNDDOWN(VLOOKUP(K$32,'1.2.1 Kosten pro m2'!$B$13:$C$31,2,FALSE)*VLOOKUP($B36&amp;$C36,CHOOSE({1,2},'1.2.2 Austarierung'!$A$23:$A$31&amp;'1.2.2 Austarierung'!$B$23:$B$31,'1.2.2 Austarierung'!$D$23:$D$31),2,0),0)</f>
        <v>57</v>
      </c>
      <c r="L36" s="164" cm="1">
        <f t="array" ref="L36">ROUNDDOWN(VLOOKUP(L$32,'1.2.1 Kosten pro m2'!$B$13:$C$31,2,FALSE)*VLOOKUP($B36&amp;$C36,CHOOSE({1,2},'1.2.2 Austarierung'!$A$23:$A$31&amp;'1.2.2 Austarierung'!$B$23:$B$31,'1.2.2 Austarierung'!$D$23:$D$31),2,0),0)</f>
        <v>112</v>
      </c>
      <c r="M36" s="164" cm="1">
        <f t="array" ref="M36">ROUNDDOWN(VLOOKUP(M$32,'1.2.1 Kosten pro m2'!$B$13:$C$31,2,FALSE)*VLOOKUP($B36&amp;$C36,CHOOSE({1,2},'1.2.2 Austarierung'!$A$23:$A$31&amp;'1.2.2 Austarierung'!$B$23:$B$31,'1.2.2 Austarierung'!$D$23:$D$31),2,0),0)</f>
        <v>128</v>
      </c>
      <c r="N36" s="164" cm="1">
        <f t="array" ref="N36">ROUNDDOWN(VLOOKUP(N$32,'1.2.1 Kosten pro m2'!$B$13:$C$31,2,FALSE)*VLOOKUP($B36&amp;$C36,CHOOSE({1,2},'1.2.2 Austarierung'!$A$23:$A$31&amp;'1.2.2 Austarierung'!$B$23:$B$31,'1.2.2 Austarierung'!$D$23:$D$31),2,0),0)</f>
        <v>153</v>
      </c>
      <c r="O36" s="164" cm="1">
        <f t="array" ref="O36">ROUNDDOWN(VLOOKUP(O$32,'1.2.1 Kosten pro m2'!$B$13:$C$31,2,FALSE)*VLOOKUP($B36&amp;$C36,CHOOSE({1,2},'1.2.2 Austarierung'!$A$23:$A$31&amp;'1.2.2 Austarierung'!$B$23:$B$31,'1.2.2 Austarierung'!$D$23:$D$31),2,0),0)</f>
        <v>17</v>
      </c>
      <c r="P36" s="164" cm="1">
        <f t="array" ref="P36">ROUNDDOWN(VLOOKUP(P$32,'1.2.1 Kosten pro m2'!$B$13:$C$31,2,FALSE)*VLOOKUP($B36&amp;$C36,CHOOSE({1,2},'1.2.2 Austarierung'!$A$23:$A$31&amp;'1.2.2 Austarierung'!$B$23:$B$31,'1.2.2 Austarierung'!$D$23:$D$31),2,0),0)</f>
        <v>698</v>
      </c>
      <c r="Q36" s="164" cm="1">
        <f t="array" ref="Q36">ROUNDDOWN(VLOOKUP(Q$32,'1.2.1 Kosten pro m2'!$B$13:$C$31,2,FALSE)*VLOOKUP($B36&amp;$C36,CHOOSE({1,2},'1.2.2 Austarierung'!$A$23:$A$31&amp;'1.2.2 Austarierung'!$B$23:$B$31,'1.2.2 Austarierung'!$D$23:$D$31),2,0),0)</f>
        <v>367</v>
      </c>
      <c r="R36" s="164" cm="1">
        <f t="array" ref="R36">ROUNDDOWN(VLOOKUP(R$32,'1.2.1 Kosten pro m2'!$B$13:$C$31,2,FALSE)*VLOOKUP($B36&amp;$C36,CHOOSE({1,2},'1.2.2 Austarierung'!$A$23:$A$31&amp;'1.2.2 Austarierung'!$B$23:$B$31,'1.2.2 Austarierung'!$D$23:$D$31),2,0),0)</f>
        <v>884</v>
      </c>
      <c r="S36" s="164" cm="1">
        <f t="array" ref="S36">ROUNDDOWN(VLOOKUP(S$32,'1.2.1 Kosten pro m2'!$B$13:$C$31,2,FALSE)*VLOOKUP($B36&amp;$C36,CHOOSE({1,2},'1.2.2 Austarierung'!$A$23:$A$31&amp;'1.2.2 Austarierung'!$B$23:$B$31,'1.2.2 Austarierung'!$D$23:$D$31),2,0),0)</f>
        <v>246</v>
      </c>
      <c r="T36" s="164" cm="1">
        <f t="array" ref="T36">ROUNDDOWN(VLOOKUP(T$32,'1.2.1 Kosten pro m2'!$B$13:$C$31,2,FALSE)*VLOOKUP($B36&amp;$C36,CHOOSE({1,2},'1.2.2 Austarierung'!$A$23:$A$31&amp;'1.2.2 Austarierung'!$B$23:$B$31,'1.2.2 Austarierung'!$D$23:$D$31),2,0),0)</f>
        <v>1415</v>
      </c>
      <c r="U36" s="164" cm="1">
        <f t="array" ref="U36">ROUNDDOWN(VLOOKUP(U$32,'1.2.1 Kosten pro m2'!$B$13:$C$31,2,FALSE)*VLOOKUP($B36&amp;$C36,CHOOSE({1,2},'1.2.2 Austarierung'!$A$23:$A$31&amp;'1.2.2 Austarierung'!$B$23:$B$31,'1.2.2 Austarierung'!$D$23:$D$31),2,0),0)</f>
        <v>584</v>
      </c>
      <c r="V36" s="164" cm="1">
        <f t="array" ref="V36">ROUNDDOWN(VLOOKUP(V$32,'1.2.1 Kosten pro m2'!$B$13:$C$31,2,FALSE)*VLOOKUP($B36&amp;$C36,CHOOSE({1,2},'1.2.2 Austarierung'!$A$23:$A$31&amp;'1.2.2 Austarierung'!$B$23:$B$31,'1.2.2 Austarierung'!$D$23:$D$31),2,0),0)</f>
        <v>932</v>
      </c>
    </row>
    <row r="37" spans="1:27">
      <c r="A37" s="14" t="str">
        <f>'1.1 Dropdown-Daten'!F$6</f>
        <v>Einzelmaßnahmen an der Gebäudehülle</v>
      </c>
      <c r="B37" s="134" t="str">
        <f>'1.1 Dropdown-Daten'!$D$12</f>
        <v>Begünstigt</v>
      </c>
      <c r="C37" s="135" t="str">
        <f>'1.1 Dropdown-Daten'!$D$7</f>
        <v>Mittel</v>
      </c>
      <c r="D37" s="164" cm="1">
        <f t="array" ref="D37">ROUNDDOWN(VLOOKUP(D$32,'1.2.1 Kosten pro m2'!$B$13:$C$31,2,FALSE)*VLOOKUP($B37&amp;$C37,CHOOSE({1,2},'1.2.2 Austarierung'!$A$23:$A$31&amp;'1.2.2 Austarierung'!$B$23:$B$31,'1.2.2 Austarierung'!$D$23:$D$31),2,0),0)</f>
        <v>77</v>
      </c>
      <c r="E37" s="164" cm="1">
        <f t="array" ref="E37">ROUNDDOWN(VLOOKUP(E$32,'1.2.1 Kosten pro m2'!$B$13:$C$31,2,FALSE)*VLOOKUP($B37&amp;$C37,CHOOSE({1,2},'1.2.2 Austarierung'!$A$23:$A$31&amp;'1.2.2 Austarierung'!$B$23:$B$31,'1.2.2 Austarierung'!$D$23:$D$31),2,0),0)</f>
        <v>112</v>
      </c>
      <c r="F37" s="164" cm="1">
        <f t="array" ref="F37">ROUNDDOWN(VLOOKUP(F$32,'1.2.1 Kosten pro m2'!$B$13:$C$31,2,FALSE)*VLOOKUP($B37&amp;$C37,CHOOSE({1,2},'1.2.2 Austarierung'!$A$23:$A$31&amp;'1.2.2 Austarierung'!$B$23:$B$31,'1.2.2 Austarierung'!$D$23:$D$31),2,0),0)</f>
        <v>10</v>
      </c>
      <c r="G37" s="164" cm="1">
        <f t="array" ref="G37">ROUNDDOWN(VLOOKUP(G$32,'1.2.1 Kosten pro m2'!$B$13:$C$31,2,FALSE)*VLOOKUP($B37&amp;$C37,CHOOSE({1,2},'1.2.2 Austarierung'!$A$23:$A$31&amp;'1.2.2 Austarierung'!$B$23:$B$31,'1.2.2 Austarierung'!$D$23:$D$31),2,0),0)</f>
        <v>40</v>
      </c>
      <c r="H37" s="164" cm="1">
        <f t="array" ref="H37">ROUNDDOWN(VLOOKUP(H$32,'1.2.1 Kosten pro m2'!$B$13:$C$31,2,FALSE)*VLOOKUP($B37&amp;$C37,CHOOSE({1,2},'1.2.2 Austarierung'!$A$23:$A$31&amp;'1.2.2 Austarierung'!$B$23:$B$31,'1.2.2 Austarierung'!$D$23:$D$31),2,0),0)</f>
        <v>77</v>
      </c>
      <c r="I37" s="164" cm="1">
        <f t="array" ref="I37">ROUNDDOWN(VLOOKUP(I$32,'1.2.1 Kosten pro m2'!$B$13:$C$31,2,FALSE)*VLOOKUP($B37&amp;$C37,CHOOSE({1,2},'1.2.2 Austarierung'!$A$23:$A$31&amp;'1.2.2 Austarierung'!$B$23:$B$31,'1.2.2 Austarierung'!$D$23:$D$31),2,0),0)</f>
        <v>24</v>
      </c>
      <c r="J37" s="164" cm="1">
        <f t="array" ref="J37">ROUNDDOWN(VLOOKUP(J$32,'1.2.1 Kosten pro m2'!$B$13:$C$31,2,FALSE)*VLOOKUP($B37&amp;$C37,CHOOSE({1,2},'1.2.2 Austarierung'!$A$23:$A$31&amp;'1.2.2 Austarierung'!$B$23:$B$31,'1.2.2 Austarierung'!$D$23:$D$31),2,0),0)</f>
        <v>24</v>
      </c>
      <c r="K37" s="164" cm="1">
        <f t="array" ref="K37">ROUNDDOWN(VLOOKUP(K$32,'1.2.1 Kosten pro m2'!$B$13:$C$31,2,FALSE)*VLOOKUP($B37&amp;$C37,CHOOSE({1,2},'1.2.2 Austarierung'!$A$23:$A$31&amp;'1.2.2 Austarierung'!$B$23:$B$31,'1.2.2 Austarierung'!$D$23:$D$31),2,0),0)</f>
        <v>44</v>
      </c>
      <c r="L37" s="164" cm="1">
        <f t="array" ref="L37">ROUNDDOWN(VLOOKUP(L$32,'1.2.1 Kosten pro m2'!$B$13:$C$31,2,FALSE)*VLOOKUP($B37&amp;$C37,CHOOSE({1,2},'1.2.2 Austarierung'!$A$23:$A$31&amp;'1.2.2 Austarierung'!$B$23:$B$31,'1.2.2 Austarierung'!$D$23:$D$31),2,0),0)</f>
        <v>87</v>
      </c>
      <c r="M37" s="164" cm="1">
        <f t="array" ref="M37">ROUNDDOWN(VLOOKUP(M$32,'1.2.1 Kosten pro m2'!$B$13:$C$31,2,FALSE)*VLOOKUP($B37&amp;$C37,CHOOSE({1,2},'1.2.2 Austarierung'!$A$23:$A$31&amp;'1.2.2 Austarierung'!$B$23:$B$31,'1.2.2 Austarierung'!$D$23:$D$31),2,0),0)</f>
        <v>100</v>
      </c>
      <c r="N37" s="164" cm="1">
        <f t="array" ref="N37">ROUNDDOWN(VLOOKUP(N$32,'1.2.1 Kosten pro m2'!$B$13:$C$31,2,FALSE)*VLOOKUP($B37&amp;$C37,CHOOSE({1,2},'1.2.2 Austarierung'!$A$23:$A$31&amp;'1.2.2 Austarierung'!$B$23:$B$31,'1.2.2 Austarierung'!$D$23:$D$31),2,0),0)</f>
        <v>119</v>
      </c>
      <c r="O37" s="164" cm="1">
        <f t="array" ref="O37">ROUNDDOWN(VLOOKUP(O$32,'1.2.1 Kosten pro m2'!$B$13:$C$31,2,FALSE)*VLOOKUP($B37&amp;$C37,CHOOSE({1,2},'1.2.2 Austarierung'!$A$23:$A$31&amp;'1.2.2 Austarierung'!$B$23:$B$31,'1.2.2 Austarierung'!$D$23:$D$31),2,0),0)</f>
        <v>13</v>
      </c>
      <c r="P37" s="164" cm="1">
        <f t="array" ref="P37">ROUNDDOWN(VLOOKUP(P$32,'1.2.1 Kosten pro m2'!$B$13:$C$31,2,FALSE)*VLOOKUP($B37&amp;$C37,CHOOSE({1,2},'1.2.2 Austarierung'!$A$23:$A$31&amp;'1.2.2 Austarierung'!$B$23:$B$31,'1.2.2 Austarierung'!$D$23:$D$31),2,0),0)</f>
        <v>542</v>
      </c>
      <c r="Q37" s="164" cm="1">
        <f t="array" ref="Q37">ROUNDDOWN(VLOOKUP(Q$32,'1.2.1 Kosten pro m2'!$B$13:$C$31,2,FALSE)*VLOOKUP($B37&amp;$C37,CHOOSE({1,2},'1.2.2 Austarierung'!$A$23:$A$31&amp;'1.2.2 Austarierung'!$B$23:$B$31,'1.2.2 Austarierung'!$D$23:$D$31),2,0),0)</f>
        <v>286</v>
      </c>
      <c r="R37" s="164" cm="1">
        <f t="array" ref="R37">ROUNDDOWN(VLOOKUP(R$32,'1.2.1 Kosten pro m2'!$B$13:$C$31,2,FALSE)*VLOOKUP($B37&amp;$C37,CHOOSE({1,2},'1.2.2 Austarierung'!$A$23:$A$31&amp;'1.2.2 Austarierung'!$B$23:$B$31,'1.2.2 Austarierung'!$D$23:$D$31),2,0),0)</f>
        <v>687</v>
      </c>
      <c r="S37" s="164" cm="1">
        <f t="array" ref="S37">ROUNDDOWN(VLOOKUP(S$32,'1.2.1 Kosten pro m2'!$B$13:$C$31,2,FALSE)*VLOOKUP($B37&amp;$C37,CHOOSE({1,2},'1.2.2 Austarierung'!$A$23:$A$31&amp;'1.2.2 Austarierung'!$B$23:$B$31,'1.2.2 Austarierung'!$D$23:$D$31),2,0),0)</f>
        <v>192</v>
      </c>
      <c r="T37" s="164" cm="1">
        <f t="array" ref="T37">ROUNDDOWN(VLOOKUP(T$32,'1.2.1 Kosten pro m2'!$B$13:$C$31,2,FALSE)*VLOOKUP($B37&amp;$C37,CHOOSE({1,2},'1.2.2 Austarierung'!$A$23:$A$31&amp;'1.2.2 Austarierung'!$B$23:$B$31,'1.2.2 Austarierung'!$D$23:$D$31),2,0),0)</f>
        <v>1101</v>
      </c>
      <c r="U37" s="164" cm="1">
        <f t="array" ref="U37">ROUNDDOWN(VLOOKUP(U$32,'1.2.1 Kosten pro m2'!$B$13:$C$31,2,FALSE)*VLOOKUP($B37&amp;$C37,CHOOSE({1,2},'1.2.2 Austarierung'!$A$23:$A$31&amp;'1.2.2 Austarierung'!$B$23:$B$31,'1.2.2 Austarierung'!$D$23:$D$31),2,0),0)</f>
        <v>454</v>
      </c>
      <c r="V37" s="164" cm="1">
        <f t="array" ref="V37">ROUNDDOWN(VLOOKUP(V$32,'1.2.1 Kosten pro m2'!$B$13:$C$31,2,FALSE)*VLOOKUP($B37&amp;$C37,CHOOSE({1,2},'1.2.2 Austarierung'!$A$23:$A$31&amp;'1.2.2 Austarierung'!$B$23:$B$31,'1.2.2 Austarierung'!$D$23:$D$31),2,0),0)</f>
        <v>724</v>
      </c>
    </row>
    <row r="38" spans="1:27">
      <c r="A38" s="14" t="str">
        <f>'1.1 Dropdown-Daten'!F$6</f>
        <v>Einzelmaßnahmen an der Gebäudehülle</v>
      </c>
      <c r="B38" s="134" t="str">
        <f>'1.1 Dropdown-Daten'!$D$12</f>
        <v>Begünstigt</v>
      </c>
      <c r="C38" s="135" t="str">
        <f>'1.1 Dropdown-Daten'!$D$8</f>
        <v>Groß</v>
      </c>
      <c r="D38" s="164" cm="1">
        <f t="array" ref="D38">ROUNDDOWN(VLOOKUP(D$32,'1.2.1 Kosten pro m2'!$B$13:$C$31,2,FALSE)*VLOOKUP($B38&amp;$C38,CHOOSE({1,2},'1.2.2 Austarierung'!$A$23:$A$31&amp;'1.2.2 Austarierung'!$B$23:$B$31,'1.2.2 Austarierung'!$D$23:$D$31),2,0),0)</f>
        <v>66</v>
      </c>
      <c r="E38" s="164" cm="1">
        <f t="array" ref="E38">ROUNDDOWN(VLOOKUP(E$32,'1.2.1 Kosten pro m2'!$B$13:$C$31,2,FALSE)*VLOOKUP($B38&amp;$C38,CHOOSE({1,2},'1.2.2 Austarierung'!$A$23:$A$31&amp;'1.2.2 Austarierung'!$B$23:$B$31,'1.2.2 Austarierung'!$D$23:$D$31),2,0),0)</f>
        <v>96</v>
      </c>
      <c r="F38" s="164" cm="1">
        <f t="array" ref="F38">ROUNDDOWN(VLOOKUP(F$32,'1.2.1 Kosten pro m2'!$B$13:$C$31,2,FALSE)*VLOOKUP($B38&amp;$C38,CHOOSE({1,2},'1.2.2 Austarierung'!$A$23:$A$31&amp;'1.2.2 Austarierung'!$B$23:$B$31,'1.2.2 Austarierung'!$D$23:$D$31),2,0),0)</f>
        <v>8</v>
      </c>
      <c r="G38" s="164" cm="1">
        <f t="array" ref="G38">ROUNDDOWN(VLOOKUP(G$32,'1.2.1 Kosten pro m2'!$B$13:$C$31,2,FALSE)*VLOOKUP($B38&amp;$C38,CHOOSE({1,2},'1.2.2 Austarierung'!$A$23:$A$31&amp;'1.2.2 Austarierung'!$B$23:$B$31,'1.2.2 Austarierung'!$D$23:$D$31),2,0),0)</f>
        <v>34</v>
      </c>
      <c r="H38" s="164" cm="1">
        <f t="array" ref="H38">ROUNDDOWN(VLOOKUP(H$32,'1.2.1 Kosten pro m2'!$B$13:$C$31,2,FALSE)*VLOOKUP($B38&amp;$C38,CHOOSE({1,2},'1.2.2 Austarierung'!$A$23:$A$31&amp;'1.2.2 Austarierung'!$B$23:$B$31,'1.2.2 Austarierung'!$D$23:$D$31),2,0),0)</f>
        <v>66</v>
      </c>
      <c r="I38" s="164" cm="1">
        <f t="array" ref="I38">ROUNDDOWN(VLOOKUP(I$32,'1.2.1 Kosten pro m2'!$B$13:$C$31,2,FALSE)*VLOOKUP($B38&amp;$C38,CHOOSE({1,2},'1.2.2 Austarierung'!$A$23:$A$31&amp;'1.2.2 Austarierung'!$B$23:$B$31,'1.2.2 Austarierung'!$D$23:$D$31),2,0),0)</f>
        <v>21</v>
      </c>
      <c r="J38" s="164" cm="1">
        <f t="array" ref="J38">ROUNDDOWN(VLOOKUP(J$32,'1.2.1 Kosten pro m2'!$B$13:$C$31,2,FALSE)*VLOOKUP($B38&amp;$C38,CHOOSE({1,2},'1.2.2 Austarierung'!$A$23:$A$31&amp;'1.2.2 Austarierung'!$B$23:$B$31,'1.2.2 Austarierung'!$D$23:$D$31),2,0),0)</f>
        <v>20</v>
      </c>
      <c r="K38" s="164" cm="1">
        <f t="array" ref="K38">ROUNDDOWN(VLOOKUP(K$32,'1.2.1 Kosten pro m2'!$B$13:$C$31,2,FALSE)*VLOOKUP($B38&amp;$C38,CHOOSE({1,2},'1.2.2 Austarierung'!$A$23:$A$31&amp;'1.2.2 Austarierung'!$B$23:$B$31,'1.2.2 Austarierung'!$D$23:$D$31),2,0),0)</f>
        <v>38</v>
      </c>
      <c r="L38" s="164" cm="1">
        <f t="array" ref="L38">ROUNDDOWN(VLOOKUP(L$32,'1.2.1 Kosten pro m2'!$B$13:$C$31,2,FALSE)*VLOOKUP($B38&amp;$C38,CHOOSE({1,2},'1.2.2 Austarierung'!$A$23:$A$31&amp;'1.2.2 Austarierung'!$B$23:$B$31,'1.2.2 Austarierung'!$D$23:$D$31),2,0),0)</f>
        <v>75</v>
      </c>
      <c r="M38" s="164" cm="1">
        <f t="array" ref="M38">ROUNDDOWN(VLOOKUP(M$32,'1.2.1 Kosten pro m2'!$B$13:$C$31,2,FALSE)*VLOOKUP($B38&amp;$C38,CHOOSE({1,2},'1.2.2 Austarierung'!$A$23:$A$31&amp;'1.2.2 Austarierung'!$B$23:$B$31,'1.2.2 Austarierung'!$D$23:$D$31),2,0),0)</f>
        <v>85</v>
      </c>
      <c r="N38" s="164" cm="1">
        <f t="array" ref="N38">ROUNDDOWN(VLOOKUP(N$32,'1.2.1 Kosten pro m2'!$B$13:$C$31,2,FALSE)*VLOOKUP($B38&amp;$C38,CHOOSE({1,2},'1.2.2 Austarierung'!$A$23:$A$31&amp;'1.2.2 Austarierung'!$B$23:$B$31,'1.2.2 Austarierung'!$D$23:$D$31),2,0),0)</f>
        <v>102</v>
      </c>
      <c r="O38" s="164" cm="1">
        <f t="array" ref="O38">ROUNDDOWN(VLOOKUP(O$32,'1.2.1 Kosten pro m2'!$B$13:$C$31,2,FALSE)*VLOOKUP($B38&amp;$C38,CHOOSE({1,2},'1.2.2 Austarierung'!$A$23:$A$31&amp;'1.2.2 Austarierung'!$B$23:$B$31,'1.2.2 Austarierung'!$D$23:$D$31),2,0),0)</f>
        <v>11</v>
      </c>
      <c r="P38" s="164" cm="1">
        <f t="array" ref="P38">ROUNDDOWN(VLOOKUP(P$32,'1.2.1 Kosten pro m2'!$B$13:$C$31,2,FALSE)*VLOOKUP($B38&amp;$C38,CHOOSE({1,2},'1.2.2 Austarierung'!$A$23:$A$31&amp;'1.2.2 Austarierung'!$B$23:$B$31,'1.2.2 Austarierung'!$D$23:$D$31),2,0),0)</f>
        <v>465</v>
      </c>
      <c r="Q38" s="164" cm="1">
        <f t="array" ref="Q38">ROUNDDOWN(VLOOKUP(Q$32,'1.2.1 Kosten pro m2'!$B$13:$C$31,2,FALSE)*VLOOKUP($B38&amp;$C38,CHOOSE({1,2},'1.2.2 Austarierung'!$A$23:$A$31&amp;'1.2.2 Austarierung'!$B$23:$B$31,'1.2.2 Austarierung'!$D$23:$D$31),2,0),0)</f>
        <v>245</v>
      </c>
      <c r="R38" s="164" cm="1">
        <f t="array" ref="R38">ROUNDDOWN(VLOOKUP(R$32,'1.2.1 Kosten pro m2'!$B$13:$C$31,2,FALSE)*VLOOKUP($B38&amp;$C38,CHOOSE({1,2},'1.2.2 Austarierung'!$A$23:$A$31&amp;'1.2.2 Austarierung'!$B$23:$B$31,'1.2.2 Austarierung'!$D$23:$D$31),2,0),0)</f>
        <v>589</v>
      </c>
      <c r="S38" s="164" cm="1">
        <f t="array" ref="S38">ROUNDDOWN(VLOOKUP(S$32,'1.2.1 Kosten pro m2'!$B$13:$C$31,2,FALSE)*VLOOKUP($B38&amp;$C38,CHOOSE({1,2},'1.2.2 Austarierung'!$A$23:$A$31&amp;'1.2.2 Austarierung'!$B$23:$B$31,'1.2.2 Austarierung'!$D$23:$D$31),2,0),0)</f>
        <v>164</v>
      </c>
      <c r="T38" s="164" cm="1">
        <f t="array" ref="T38">ROUNDDOWN(VLOOKUP(T$32,'1.2.1 Kosten pro m2'!$B$13:$C$31,2,FALSE)*VLOOKUP($B38&amp;$C38,CHOOSE({1,2},'1.2.2 Austarierung'!$A$23:$A$31&amp;'1.2.2 Austarierung'!$B$23:$B$31,'1.2.2 Austarierung'!$D$23:$D$31),2,0),0)</f>
        <v>943</v>
      </c>
      <c r="U38" s="164" cm="1">
        <f t="array" ref="U38">ROUNDDOWN(VLOOKUP(U$32,'1.2.1 Kosten pro m2'!$B$13:$C$31,2,FALSE)*VLOOKUP($B38&amp;$C38,CHOOSE({1,2},'1.2.2 Austarierung'!$A$23:$A$31&amp;'1.2.2 Austarierung'!$B$23:$B$31,'1.2.2 Austarierung'!$D$23:$D$31),2,0),0)</f>
        <v>389</v>
      </c>
      <c r="V38" s="164" cm="1">
        <f t="array" ref="V38">ROUNDDOWN(VLOOKUP(V$32,'1.2.1 Kosten pro m2'!$B$13:$C$31,2,FALSE)*VLOOKUP($B38&amp;$C38,CHOOSE({1,2},'1.2.2 Austarierung'!$A$23:$A$31&amp;'1.2.2 Austarierung'!$B$23:$B$31,'1.2.2 Austarierung'!$D$23:$D$31),2,0),0)</f>
        <v>621</v>
      </c>
    </row>
    <row r="39" spans="1:27">
      <c r="A39" s="14" t="str">
        <f>'1.1 Dropdown-Daten'!F$6</f>
        <v>Einzelmaßnahmen an der Gebäudehülle</v>
      </c>
      <c r="B39" s="106" t="str">
        <f>'1.1 Dropdown-Daten'!$D$13</f>
        <v>(Beihilfefrei)</v>
      </c>
      <c r="C39" s="135" t="str">
        <f>'1.1 Dropdown-Daten'!$D$6</f>
        <v>Klein</v>
      </c>
      <c r="D39" s="164" cm="1">
        <f t="array" ref="D39">ROUNDDOWN(VLOOKUP(D$32,'1.2.1 Kosten pro m2'!$B$13:$C$31,2,FALSE)*VLOOKUP($B39&amp;$C39,CHOOSE({1,2},'1.2.2 Austarierung'!$A$23:$A$31&amp;'1.2.2 Austarierung'!$B$23:$B$31,'1.2.2 Austarierung'!$D$23:$D$31),2,0),0)</f>
        <v>121</v>
      </c>
      <c r="E39" s="164" cm="1">
        <f t="array" ref="E39">ROUNDDOWN(VLOOKUP(E$32,'1.2.1 Kosten pro m2'!$B$13:$C$31,2,FALSE)*VLOOKUP($B39&amp;$C39,CHOOSE({1,2},'1.2.2 Austarierung'!$A$23:$A$31&amp;'1.2.2 Austarierung'!$B$23:$B$31,'1.2.2 Austarierung'!$D$23:$D$31),2,0),0)</f>
        <v>177</v>
      </c>
      <c r="F39" s="164" cm="1">
        <f t="array" ref="F39">ROUNDDOWN(VLOOKUP(F$32,'1.2.1 Kosten pro m2'!$B$13:$C$31,2,FALSE)*VLOOKUP($B39&amp;$C39,CHOOSE({1,2},'1.2.2 Austarierung'!$A$23:$A$31&amp;'1.2.2 Austarierung'!$B$23:$B$31,'1.2.2 Austarierung'!$D$23:$D$31),2,0),0)</f>
        <v>16</v>
      </c>
      <c r="G39" s="164" cm="1">
        <f t="array" ref="G39">ROUNDDOWN(VLOOKUP(G$32,'1.2.1 Kosten pro m2'!$B$13:$C$31,2,FALSE)*VLOOKUP($B39&amp;$C39,CHOOSE({1,2},'1.2.2 Austarierung'!$A$23:$A$31&amp;'1.2.2 Austarierung'!$B$23:$B$31,'1.2.2 Austarierung'!$D$23:$D$31),2,0),0)</f>
        <v>62</v>
      </c>
      <c r="H39" s="164" cm="1">
        <f t="array" ref="H39">ROUNDDOWN(VLOOKUP(H$32,'1.2.1 Kosten pro m2'!$B$13:$C$31,2,FALSE)*VLOOKUP($B39&amp;$C39,CHOOSE({1,2},'1.2.2 Austarierung'!$A$23:$A$31&amp;'1.2.2 Austarierung'!$B$23:$B$31,'1.2.2 Austarierung'!$D$23:$D$31),2,0),0)</f>
        <v>121</v>
      </c>
      <c r="I39" s="164" cm="1">
        <f t="array" ref="I39">ROUNDDOWN(VLOOKUP(I$32,'1.2.1 Kosten pro m2'!$B$13:$C$31,2,FALSE)*VLOOKUP($B39&amp;$C39,CHOOSE({1,2},'1.2.2 Austarierung'!$A$23:$A$31&amp;'1.2.2 Austarierung'!$B$23:$B$31,'1.2.2 Austarierung'!$D$23:$D$31),2,0),0)</f>
        <v>38</v>
      </c>
      <c r="J39" s="164" cm="1">
        <f t="array" ref="J39">ROUNDDOWN(VLOOKUP(J$32,'1.2.1 Kosten pro m2'!$B$13:$C$31,2,FALSE)*VLOOKUP($B39&amp;$C39,CHOOSE({1,2},'1.2.2 Austarierung'!$A$23:$A$31&amp;'1.2.2 Austarierung'!$B$23:$B$31,'1.2.2 Austarierung'!$D$23:$D$31),2,0),0)</f>
        <v>37</v>
      </c>
      <c r="K39" s="164" cm="1">
        <f t="array" ref="K39">ROUNDDOWN(VLOOKUP(K$32,'1.2.1 Kosten pro m2'!$B$13:$C$31,2,FALSE)*VLOOKUP($B39&amp;$C39,CHOOSE({1,2},'1.2.2 Austarierung'!$A$23:$A$31&amp;'1.2.2 Austarierung'!$B$23:$B$31,'1.2.2 Austarierung'!$D$23:$D$31),2,0),0)</f>
        <v>69</v>
      </c>
      <c r="L39" s="164" cm="1">
        <f t="array" ref="L39">ROUNDDOWN(VLOOKUP(L$32,'1.2.1 Kosten pro m2'!$B$13:$C$31,2,FALSE)*VLOOKUP($B39&amp;$C39,CHOOSE({1,2},'1.2.2 Austarierung'!$A$23:$A$31&amp;'1.2.2 Austarierung'!$B$23:$B$31,'1.2.2 Austarierung'!$D$23:$D$31),2,0),0)</f>
        <v>137</v>
      </c>
      <c r="M39" s="164" cm="1">
        <f t="array" ref="M39">ROUNDDOWN(VLOOKUP(M$32,'1.2.1 Kosten pro m2'!$B$13:$C$31,2,FALSE)*VLOOKUP($B39&amp;$C39,CHOOSE({1,2},'1.2.2 Austarierung'!$A$23:$A$31&amp;'1.2.2 Austarierung'!$B$23:$B$31,'1.2.2 Austarierung'!$D$23:$D$31),2,0),0)</f>
        <v>157</v>
      </c>
      <c r="N39" s="164" cm="1">
        <f t="array" ref="N39">ROUNDDOWN(VLOOKUP(N$32,'1.2.1 Kosten pro m2'!$B$13:$C$31,2,FALSE)*VLOOKUP($B39&amp;$C39,CHOOSE({1,2},'1.2.2 Austarierung'!$A$23:$A$31&amp;'1.2.2 Austarierung'!$B$23:$B$31,'1.2.2 Austarierung'!$D$23:$D$31),2,0),0)</f>
        <v>187</v>
      </c>
      <c r="O39" s="164" cm="1">
        <f t="array" ref="O39">ROUNDDOWN(VLOOKUP(O$32,'1.2.1 Kosten pro m2'!$B$13:$C$31,2,FALSE)*VLOOKUP($B39&amp;$C39,CHOOSE({1,2},'1.2.2 Austarierung'!$A$23:$A$31&amp;'1.2.2 Austarierung'!$B$23:$B$31,'1.2.2 Austarierung'!$D$23:$D$31),2,0),0)</f>
        <v>21</v>
      </c>
      <c r="P39" s="164" cm="1">
        <f t="array" ref="P39">ROUNDDOWN(VLOOKUP(P$32,'1.2.1 Kosten pro m2'!$B$13:$C$31,2,FALSE)*VLOOKUP($B39&amp;$C39,CHOOSE({1,2},'1.2.2 Austarierung'!$A$23:$A$31&amp;'1.2.2 Austarierung'!$B$23:$B$31,'1.2.2 Austarierung'!$D$23:$D$31),2,0),0)</f>
        <v>853</v>
      </c>
      <c r="Q39" s="164" cm="1">
        <f t="array" ref="Q39">ROUNDDOWN(VLOOKUP(Q$32,'1.2.1 Kosten pro m2'!$B$13:$C$31,2,FALSE)*VLOOKUP($B39&amp;$C39,CHOOSE({1,2},'1.2.2 Austarierung'!$A$23:$A$31&amp;'1.2.2 Austarierung'!$B$23:$B$31,'1.2.2 Austarierung'!$D$23:$D$31),2,0),0)</f>
        <v>449</v>
      </c>
      <c r="R39" s="164" cm="1">
        <f t="array" ref="R39">ROUNDDOWN(VLOOKUP(R$32,'1.2.1 Kosten pro m2'!$B$13:$C$31,2,FALSE)*VLOOKUP($B39&amp;$C39,CHOOSE({1,2},'1.2.2 Austarierung'!$A$23:$A$31&amp;'1.2.2 Austarierung'!$B$23:$B$31,'1.2.2 Austarierung'!$D$23:$D$31),2,0),0)</f>
        <v>1080</v>
      </c>
      <c r="S39" s="164" cm="1">
        <f t="array" ref="S39">ROUNDDOWN(VLOOKUP(S$32,'1.2.1 Kosten pro m2'!$B$13:$C$31,2,FALSE)*VLOOKUP($B39&amp;$C39,CHOOSE({1,2},'1.2.2 Austarierung'!$A$23:$A$31&amp;'1.2.2 Austarierung'!$B$23:$B$31,'1.2.2 Austarierung'!$D$23:$D$31),2,0),0)</f>
        <v>301</v>
      </c>
      <c r="T39" s="164" cm="1">
        <f t="array" ref="T39">ROUNDDOWN(VLOOKUP(T$32,'1.2.1 Kosten pro m2'!$B$13:$C$31,2,FALSE)*VLOOKUP($B39&amp;$C39,CHOOSE({1,2},'1.2.2 Austarierung'!$A$23:$A$31&amp;'1.2.2 Austarierung'!$B$23:$B$31,'1.2.2 Austarierung'!$D$23:$D$31),2,0),0)</f>
        <v>1730</v>
      </c>
      <c r="U39" s="164" cm="1">
        <f t="array" ref="U39">ROUNDDOWN(VLOOKUP(U$32,'1.2.1 Kosten pro m2'!$B$13:$C$31,2,FALSE)*VLOOKUP($B39&amp;$C39,CHOOSE({1,2},'1.2.2 Austarierung'!$A$23:$A$31&amp;'1.2.2 Austarierung'!$B$23:$B$31,'1.2.2 Austarierung'!$D$23:$D$31),2,0),0)</f>
        <v>714</v>
      </c>
      <c r="V39" s="164" cm="1">
        <f t="array" ref="V39">ROUNDDOWN(VLOOKUP(V$32,'1.2.1 Kosten pro m2'!$B$13:$C$31,2,FALSE)*VLOOKUP($B39&amp;$C39,CHOOSE({1,2},'1.2.2 Austarierung'!$A$23:$A$31&amp;'1.2.2 Austarierung'!$B$23:$B$31,'1.2.2 Austarierung'!$D$23:$D$31),2,0),0)</f>
        <v>1139</v>
      </c>
    </row>
    <row r="40" spans="1:27">
      <c r="A40" s="14" t="str">
        <f>'1.1 Dropdown-Daten'!F$6</f>
        <v>Einzelmaßnahmen an der Gebäudehülle</v>
      </c>
      <c r="B40" s="106" t="str">
        <f>'1.1 Dropdown-Daten'!$D$13</f>
        <v>(Beihilfefrei)</v>
      </c>
      <c r="C40" s="135" t="str">
        <f>'1.1 Dropdown-Daten'!$D$7</f>
        <v>Mittel</v>
      </c>
      <c r="D40" s="164" cm="1">
        <f t="array" ref="D40">ROUNDDOWN(VLOOKUP(D$32,'1.2.1 Kosten pro m2'!$B$13:$C$31,2,FALSE)*VLOOKUP($B40&amp;$C40,CHOOSE({1,2},'1.2.2 Austarierung'!$A$23:$A$31&amp;'1.2.2 Austarierung'!$B$23:$B$31,'1.2.2 Austarierung'!$D$23:$D$31),2,0),0)</f>
        <v>99</v>
      </c>
      <c r="E40" s="164" cm="1">
        <f t="array" ref="E40">ROUNDDOWN(VLOOKUP(E$32,'1.2.1 Kosten pro m2'!$B$13:$C$31,2,FALSE)*VLOOKUP($B40&amp;$C40,CHOOSE({1,2},'1.2.2 Austarierung'!$A$23:$A$31&amp;'1.2.2 Austarierung'!$B$23:$B$31,'1.2.2 Austarierung'!$D$23:$D$31),2,0),0)</f>
        <v>145</v>
      </c>
      <c r="F40" s="164" cm="1">
        <f t="array" ref="F40">ROUNDDOWN(VLOOKUP(F$32,'1.2.1 Kosten pro m2'!$B$13:$C$31,2,FALSE)*VLOOKUP($B40&amp;$C40,CHOOSE({1,2},'1.2.2 Austarierung'!$A$23:$A$31&amp;'1.2.2 Austarierung'!$B$23:$B$31,'1.2.2 Austarierung'!$D$23:$D$31),2,0),0)</f>
        <v>13</v>
      </c>
      <c r="G40" s="164" cm="1">
        <f t="array" ref="G40">ROUNDDOWN(VLOOKUP(G$32,'1.2.1 Kosten pro m2'!$B$13:$C$31,2,FALSE)*VLOOKUP($B40&amp;$C40,CHOOSE({1,2},'1.2.2 Austarierung'!$A$23:$A$31&amp;'1.2.2 Austarierung'!$B$23:$B$31,'1.2.2 Austarierung'!$D$23:$D$31),2,0),0)</f>
        <v>51</v>
      </c>
      <c r="H40" s="164" cm="1">
        <f t="array" ref="H40">ROUNDDOWN(VLOOKUP(H$32,'1.2.1 Kosten pro m2'!$B$13:$C$31,2,FALSE)*VLOOKUP($B40&amp;$C40,CHOOSE({1,2},'1.2.2 Austarierung'!$A$23:$A$31&amp;'1.2.2 Austarierung'!$B$23:$B$31,'1.2.2 Austarierung'!$D$23:$D$31),2,0),0)</f>
        <v>99</v>
      </c>
      <c r="I40" s="164" cm="1">
        <f t="array" ref="I40">ROUNDDOWN(VLOOKUP(I$32,'1.2.1 Kosten pro m2'!$B$13:$C$31,2,FALSE)*VLOOKUP($B40&amp;$C40,CHOOSE({1,2},'1.2.2 Austarierung'!$A$23:$A$31&amp;'1.2.2 Austarierung'!$B$23:$B$31,'1.2.2 Austarierung'!$D$23:$D$31),2,0),0)</f>
        <v>31</v>
      </c>
      <c r="J40" s="164" cm="1">
        <f t="array" ref="J40">ROUNDDOWN(VLOOKUP(J$32,'1.2.1 Kosten pro m2'!$B$13:$C$31,2,FALSE)*VLOOKUP($B40&amp;$C40,CHOOSE({1,2},'1.2.2 Austarierung'!$A$23:$A$31&amp;'1.2.2 Austarierung'!$B$23:$B$31,'1.2.2 Austarierung'!$D$23:$D$31),2,0),0)</f>
        <v>31</v>
      </c>
      <c r="K40" s="164" cm="1">
        <f t="array" ref="K40">ROUNDDOWN(VLOOKUP(K$32,'1.2.1 Kosten pro m2'!$B$13:$C$31,2,FALSE)*VLOOKUP($B40&amp;$C40,CHOOSE({1,2},'1.2.2 Austarierung'!$A$23:$A$31&amp;'1.2.2 Austarierung'!$B$23:$B$31,'1.2.2 Austarierung'!$D$23:$D$31),2,0),0)</f>
        <v>57</v>
      </c>
      <c r="L40" s="164" cm="1">
        <f t="array" ref="L40">ROUNDDOWN(VLOOKUP(L$32,'1.2.1 Kosten pro m2'!$B$13:$C$31,2,FALSE)*VLOOKUP($B40&amp;$C40,CHOOSE({1,2},'1.2.2 Austarierung'!$A$23:$A$31&amp;'1.2.2 Austarierung'!$B$23:$B$31,'1.2.2 Austarierung'!$D$23:$D$31),2,0),0)</f>
        <v>112</v>
      </c>
      <c r="M40" s="164" cm="1">
        <f t="array" ref="M40">ROUNDDOWN(VLOOKUP(M$32,'1.2.1 Kosten pro m2'!$B$13:$C$31,2,FALSE)*VLOOKUP($B40&amp;$C40,CHOOSE({1,2},'1.2.2 Austarierung'!$A$23:$A$31&amp;'1.2.2 Austarierung'!$B$23:$B$31,'1.2.2 Austarierung'!$D$23:$D$31),2,0),0)</f>
        <v>128</v>
      </c>
      <c r="N40" s="164" cm="1">
        <f t="array" ref="N40">ROUNDDOWN(VLOOKUP(N$32,'1.2.1 Kosten pro m2'!$B$13:$C$31,2,FALSE)*VLOOKUP($B40&amp;$C40,CHOOSE({1,2},'1.2.2 Austarierung'!$A$23:$A$31&amp;'1.2.2 Austarierung'!$B$23:$B$31,'1.2.2 Austarierung'!$D$23:$D$31),2,0),0)</f>
        <v>153</v>
      </c>
      <c r="O40" s="164" cm="1">
        <f t="array" ref="O40">ROUNDDOWN(VLOOKUP(O$32,'1.2.1 Kosten pro m2'!$B$13:$C$31,2,FALSE)*VLOOKUP($B40&amp;$C40,CHOOSE({1,2},'1.2.2 Austarierung'!$A$23:$A$31&amp;'1.2.2 Austarierung'!$B$23:$B$31,'1.2.2 Austarierung'!$D$23:$D$31),2,0),0)</f>
        <v>17</v>
      </c>
      <c r="P40" s="164" cm="1">
        <f t="array" ref="P40">ROUNDDOWN(VLOOKUP(P$32,'1.2.1 Kosten pro m2'!$B$13:$C$31,2,FALSE)*VLOOKUP($B40&amp;$C40,CHOOSE({1,2},'1.2.2 Austarierung'!$A$23:$A$31&amp;'1.2.2 Austarierung'!$B$23:$B$31,'1.2.2 Austarierung'!$D$23:$D$31),2,0),0)</f>
        <v>698</v>
      </c>
      <c r="Q40" s="164" cm="1">
        <f t="array" ref="Q40">ROUNDDOWN(VLOOKUP(Q$32,'1.2.1 Kosten pro m2'!$B$13:$C$31,2,FALSE)*VLOOKUP($B40&amp;$C40,CHOOSE({1,2},'1.2.2 Austarierung'!$A$23:$A$31&amp;'1.2.2 Austarierung'!$B$23:$B$31,'1.2.2 Austarierung'!$D$23:$D$31),2,0),0)</f>
        <v>367</v>
      </c>
      <c r="R40" s="164" cm="1">
        <f t="array" ref="R40">ROUNDDOWN(VLOOKUP(R$32,'1.2.1 Kosten pro m2'!$B$13:$C$31,2,FALSE)*VLOOKUP($B40&amp;$C40,CHOOSE({1,2},'1.2.2 Austarierung'!$A$23:$A$31&amp;'1.2.2 Austarierung'!$B$23:$B$31,'1.2.2 Austarierung'!$D$23:$D$31),2,0),0)</f>
        <v>884</v>
      </c>
      <c r="S40" s="164" cm="1">
        <f t="array" ref="S40">ROUNDDOWN(VLOOKUP(S$32,'1.2.1 Kosten pro m2'!$B$13:$C$31,2,FALSE)*VLOOKUP($B40&amp;$C40,CHOOSE({1,2},'1.2.2 Austarierung'!$A$23:$A$31&amp;'1.2.2 Austarierung'!$B$23:$B$31,'1.2.2 Austarierung'!$D$23:$D$31),2,0),0)</f>
        <v>246</v>
      </c>
      <c r="T40" s="164" cm="1">
        <f t="array" ref="T40">ROUNDDOWN(VLOOKUP(T$32,'1.2.1 Kosten pro m2'!$B$13:$C$31,2,FALSE)*VLOOKUP($B40&amp;$C40,CHOOSE({1,2},'1.2.2 Austarierung'!$A$23:$A$31&amp;'1.2.2 Austarierung'!$B$23:$B$31,'1.2.2 Austarierung'!$D$23:$D$31),2,0),0)</f>
        <v>1415</v>
      </c>
      <c r="U40" s="164" cm="1">
        <f t="array" ref="U40">ROUNDDOWN(VLOOKUP(U$32,'1.2.1 Kosten pro m2'!$B$13:$C$31,2,FALSE)*VLOOKUP($B40&amp;$C40,CHOOSE({1,2},'1.2.2 Austarierung'!$A$23:$A$31&amp;'1.2.2 Austarierung'!$B$23:$B$31,'1.2.2 Austarierung'!$D$23:$D$31),2,0),0)</f>
        <v>584</v>
      </c>
      <c r="V40" s="164" cm="1">
        <f t="array" ref="V40">ROUNDDOWN(VLOOKUP(V$32,'1.2.1 Kosten pro m2'!$B$13:$C$31,2,FALSE)*VLOOKUP($B40&amp;$C40,CHOOSE({1,2},'1.2.2 Austarierung'!$A$23:$A$31&amp;'1.2.2 Austarierung'!$B$23:$B$31,'1.2.2 Austarierung'!$D$23:$D$31),2,0),0)</f>
        <v>932</v>
      </c>
    </row>
    <row r="41" spans="1:27" ht="42.75">
      <c r="A41" s="14" t="str">
        <f>'1.1 Dropdown-Daten'!F$6</f>
        <v>Einzelmaßnahmen an der Gebäudehülle</v>
      </c>
      <c r="B41" s="106" t="str">
        <f>'1.1 Dropdown-Daten'!$D$13</f>
        <v>(Beihilfefrei)</v>
      </c>
      <c r="C41" s="135" t="str">
        <f>'1.1 Dropdown-Daten'!$D$8</f>
        <v>Groß</v>
      </c>
      <c r="D41" s="164" cm="1">
        <f t="array" ref="D41">ROUNDDOWN(VLOOKUP(D$32,'1.2.1 Kosten pro m2'!$B$13:$C$31,2,FALSE)*VLOOKUP($B41&amp;$C41,CHOOSE({1,2},'1.2.2 Austarierung'!$A$23:$A$31&amp;'1.2.2 Austarierung'!$B$23:$B$31,'1.2.2 Austarierung'!$D$23:$D$31),2,0),0)</f>
        <v>88</v>
      </c>
      <c r="E41" s="164" cm="1">
        <f t="array" ref="E41">ROUNDDOWN(VLOOKUP(E$32,'1.2.1 Kosten pro m2'!$B$13:$C$31,2,FALSE)*VLOOKUP($B41&amp;$C41,CHOOSE({1,2},'1.2.2 Austarierung'!$A$23:$A$31&amp;'1.2.2 Austarierung'!$B$23:$B$31,'1.2.2 Austarierung'!$D$23:$D$31),2,0),0)</f>
        <v>128</v>
      </c>
      <c r="F41" s="164" cm="1">
        <f t="array" ref="F41">ROUNDDOWN(VLOOKUP(F$32,'1.2.1 Kosten pro m2'!$B$13:$C$31,2,FALSE)*VLOOKUP($B41&amp;$C41,CHOOSE({1,2},'1.2.2 Austarierung'!$A$23:$A$31&amp;'1.2.2 Austarierung'!$B$23:$B$31,'1.2.2 Austarierung'!$D$23:$D$31),2,0),0)</f>
        <v>11</v>
      </c>
      <c r="G41" s="164" cm="1">
        <f t="array" ref="G41">ROUNDDOWN(VLOOKUP(G$32,'1.2.1 Kosten pro m2'!$B$13:$C$31,2,FALSE)*VLOOKUP($B41&amp;$C41,CHOOSE({1,2},'1.2.2 Austarierung'!$A$23:$A$31&amp;'1.2.2 Austarierung'!$B$23:$B$31,'1.2.2 Austarierung'!$D$23:$D$31),2,0),0)</f>
        <v>45</v>
      </c>
      <c r="H41" s="164" cm="1">
        <f t="array" ref="H41">ROUNDDOWN(VLOOKUP(H$32,'1.2.1 Kosten pro m2'!$B$13:$C$31,2,FALSE)*VLOOKUP($B41&amp;$C41,CHOOSE({1,2},'1.2.2 Austarierung'!$A$23:$A$31&amp;'1.2.2 Austarierung'!$B$23:$B$31,'1.2.2 Austarierung'!$D$23:$D$31),2,0),0)</f>
        <v>88</v>
      </c>
      <c r="I41" s="164" cm="1">
        <f t="array" ref="I41">ROUNDDOWN(VLOOKUP(I$32,'1.2.1 Kosten pro m2'!$B$13:$C$31,2,FALSE)*VLOOKUP($B41&amp;$C41,CHOOSE({1,2},'1.2.2 Austarierung'!$A$23:$A$31&amp;'1.2.2 Austarierung'!$B$23:$B$31,'1.2.2 Austarierung'!$D$23:$D$31),2,0),0)</f>
        <v>28</v>
      </c>
      <c r="J41" s="164" cm="1">
        <f t="array" ref="J41">ROUNDDOWN(VLOOKUP(J$32,'1.2.1 Kosten pro m2'!$B$13:$C$31,2,FALSE)*VLOOKUP($B41&amp;$C41,CHOOSE({1,2},'1.2.2 Austarierung'!$A$23:$A$31&amp;'1.2.2 Austarierung'!$B$23:$B$31,'1.2.2 Austarierung'!$D$23:$D$31),2,0),0)</f>
        <v>27</v>
      </c>
      <c r="K41" s="164" cm="1">
        <f t="array" ref="K41">ROUNDDOWN(VLOOKUP(K$32,'1.2.1 Kosten pro m2'!$B$13:$C$31,2,FALSE)*VLOOKUP($B41&amp;$C41,CHOOSE({1,2},'1.2.2 Austarierung'!$A$23:$A$31&amp;'1.2.2 Austarierung'!$B$23:$B$31,'1.2.2 Austarierung'!$D$23:$D$31),2,0),0)</f>
        <v>50</v>
      </c>
      <c r="L41" s="164" cm="1">
        <f t="array" ref="L41">ROUNDDOWN(VLOOKUP(L$32,'1.2.1 Kosten pro m2'!$B$13:$C$31,2,FALSE)*VLOOKUP($B41&amp;$C41,CHOOSE({1,2},'1.2.2 Austarierung'!$A$23:$A$31&amp;'1.2.2 Austarierung'!$B$23:$B$31,'1.2.2 Austarierung'!$D$23:$D$31),2,0),0)</f>
        <v>100</v>
      </c>
      <c r="M41" s="164" cm="1">
        <f t="array" ref="M41">ROUNDDOWN(VLOOKUP(M$32,'1.2.1 Kosten pro m2'!$B$13:$C$31,2,FALSE)*VLOOKUP($B41&amp;$C41,CHOOSE({1,2},'1.2.2 Austarierung'!$A$23:$A$31&amp;'1.2.2 Austarierung'!$B$23:$B$31,'1.2.2 Austarierung'!$D$23:$D$31),2,0),0)</f>
        <v>114</v>
      </c>
      <c r="N41" s="164" cm="1">
        <f t="array" ref="N41">ROUNDDOWN(VLOOKUP(N$32,'1.2.1 Kosten pro m2'!$B$13:$C$31,2,FALSE)*VLOOKUP($B41&amp;$C41,CHOOSE({1,2},'1.2.2 Austarierung'!$A$23:$A$31&amp;'1.2.2 Austarierung'!$B$23:$B$31,'1.2.2 Austarierung'!$D$23:$D$31),2,0),0)</f>
        <v>136</v>
      </c>
      <c r="O41" s="164" cm="1">
        <f t="array" ref="O41">ROUNDDOWN(VLOOKUP(O$32,'1.2.1 Kosten pro m2'!$B$13:$C$31,2,FALSE)*VLOOKUP($B41&amp;$C41,CHOOSE({1,2},'1.2.2 Austarierung'!$A$23:$A$31&amp;'1.2.2 Austarierung'!$B$23:$B$31,'1.2.2 Austarierung'!$D$23:$D$31),2,0),0)</f>
        <v>15</v>
      </c>
      <c r="P41" s="164" cm="1">
        <f t="array" ref="P41">ROUNDDOWN(VLOOKUP(P$32,'1.2.1 Kosten pro m2'!$B$13:$C$31,2,FALSE)*VLOOKUP($B41&amp;$C41,CHOOSE({1,2},'1.2.2 Austarierung'!$A$23:$A$31&amp;'1.2.2 Austarierung'!$B$23:$B$31,'1.2.2 Austarierung'!$D$23:$D$31),2,0),0)</f>
        <v>620</v>
      </c>
      <c r="Q41" s="164" cm="1">
        <f t="array" ref="Q41">ROUNDDOWN(VLOOKUP(Q$32,'1.2.1 Kosten pro m2'!$B$13:$C$31,2,FALSE)*VLOOKUP($B41&amp;$C41,CHOOSE({1,2},'1.2.2 Austarierung'!$A$23:$A$31&amp;'1.2.2 Austarierung'!$B$23:$B$31,'1.2.2 Austarierung'!$D$23:$D$31),2,0),0)</f>
        <v>326</v>
      </c>
      <c r="R41" s="164" cm="1">
        <f t="array" ref="R41">ROUNDDOWN(VLOOKUP(R$32,'1.2.1 Kosten pro m2'!$B$13:$C$31,2,FALSE)*VLOOKUP($B41&amp;$C41,CHOOSE({1,2},'1.2.2 Austarierung'!$A$23:$A$31&amp;'1.2.2 Austarierung'!$B$23:$B$31,'1.2.2 Austarierung'!$D$23:$D$31),2,0),0)</f>
        <v>785</v>
      </c>
      <c r="S41" s="164" cm="1">
        <f t="array" ref="S41">ROUNDDOWN(VLOOKUP(S$32,'1.2.1 Kosten pro m2'!$B$13:$C$31,2,FALSE)*VLOOKUP($B41&amp;$C41,CHOOSE({1,2},'1.2.2 Austarierung'!$A$23:$A$31&amp;'1.2.2 Austarierung'!$B$23:$B$31,'1.2.2 Austarierung'!$D$23:$D$31),2,0),0)</f>
        <v>219</v>
      </c>
      <c r="T41" s="164" cm="1">
        <f t="array" ref="T41">ROUNDDOWN(VLOOKUP(T$32,'1.2.1 Kosten pro m2'!$B$13:$C$31,2,FALSE)*VLOOKUP($B41&amp;$C41,CHOOSE({1,2},'1.2.2 Austarierung'!$A$23:$A$31&amp;'1.2.2 Austarierung'!$B$23:$B$31,'1.2.2 Austarierung'!$D$23:$D$31),2,0),0)</f>
        <v>1258</v>
      </c>
      <c r="U41" s="164" cm="1">
        <f t="array" ref="U41">ROUNDDOWN(VLOOKUP(U$32,'1.2.1 Kosten pro m2'!$B$13:$C$31,2,FALSE)*VLOOKUP($B41&amp;$C41,CHOOSE({1,2},'1.2.2 Austarierung'!$A$23:$A$31&amp;'1.2.2 Austarierung'!$B$23:$B$31,'1.2.2 Austarierung'!$D$23:$D$31),2,0),0)</f>
        <v>519</v>
      </c>
      <c r="V41" s="164" cm="1">
        <f t="array" ref="V41">ROUNDDOWN(VLOOKUP(V$32,'1.2.1 Kosten pro m2'!$B$13:$C$31,2,FALSE)*VLOOKUP($B41&amp;$C41,CHOOSE({1,2},'1.2.2 Austarierung'!$A$23:$A$31&amp;'1.2.2 Austarierung'!$B$23:$B$31,'1.2.2 Austarierung'!$D$23:$D$31),2,0),0)</f>
        <v>828</v>
      </c>
      <c r="X41" s="176" t="s">
        <v>115</v>
      </c>
      <c r="Y41" s="176" t="s">
        <v>116</v>
      </c>
      <c r="Z41" s="176" t="s">
        <v>117</v>
      </c>
      <c r="AA41" s="176" t="s">
        <v>118</v>
      </c>
    </row>
    <row r="42" spans="1:27" s="169" customFormat="1">
      <c r="A42" s="165" t="str">
        <f>'1.1 Dropdown-Daten'!F$7</f>
        <v>Modernisierung zu einem EG70EE</v>
      </c>
      <c r="B42" s="166" t="str">
        <f>'1.1 Dropdown-Daten'!$D$11</f>
        <v>Allgemein</v>
      </c>
      <c r="C42" s="167" t="str">
        <f>'1.1 Dropdown-Daten'!$D$6</f>
        <v>Klein</v>
      </c>
      <c r="D42" s="168" cm="1">
        <f t="array" ref="D42">ROUNDDOWN(VLOOKUP(D$32,'1.2.1 Kosten pro m2'!$B$13:$C$31,2,FALSE)*VLOOKUP($B42&amp;$C42,CHOOSE({1,2},'1.2.2 Austarierung'!$A$42:$A$50&amp;'1.2.2 Austarierung'!$B$42:$B$50,'1.2.2 Austarierung'!$D$42:$D$50),2,0),0)</f>
        <v>88</v>
      </c>
      <c r="E42" s="168" cm="1">
        <f t="array" ref="E42">ROUNDDOWN(VLOOKUP(E$32,'1.2.1 Kosten pro m2'!$B$13:$C$31,2,FALSE)*VLOOKUP($B42&amp;$C42,CHOOSE({1,2},'1.2.2 Austarierung'!$A$42:$A$50&amp;'1.2.2 Austarierung'!$B$42:$B$50,'1.2.2 Austarierung'!$D$42:$D$50),2,0),0)</f>
        <v>128</v>
      </c>
      <c r="F42" s="168" cm="1">
        <f t="array" ref="F42">ROUNDDOWN(VLOOKUP(F$32,'1.2.1 Kosten pro m2'!$B$13:$C$31,2,FALSE)*VLOOKUP($B42&amp;$C42,CHOOSE({1,2},'1.2.2 Austarierung'!$A$42:$A$50&amp;'1.2.2 Austarierung'!$B$42:$B$50,'1.2.2 Austarierung'!$D$42:$D$50),2,0),0)</f>
        <v>11</v>
      </c>
      <c r="G42" s="168" cm="1">
        <f t="array" ref="G42">ROUNDDOWN(VLOOKUP(G$32,'1.2.1 Kosten pro m2'!$B$13:$C$31,2,FALSE)*VLOOKUP($B42&amp;$C42,CHOOSE({1,2},'1.2.2 Austarierung'!$A$42:$A$50&amp;'1.2.2 Austarierung'!$B$42:$B$50,'1.2.2 Austarierung'!$D$42:$D$50),2,0),0)</f>
        <v>45</v>
      </c>
      <c r="H42" s="168" cm="1">
        <f t="array" ref="H42">ROUNDDOWN(VLOOKUP(H$32,'1.2.1 Kosten pro m2'!$B$13:$C$31,2,FALSE)*VLOOKUP($B42&amp;$C42,CHOOSE({1,2},'1.2.2 Austarierung'!$A$42:$A$50&amp;'1.2.2 Austarierung'!$B$42:$B$50,'1.2.2 Austarierung'!$D$42:$D$50),2,0),0)</f>
        <v>88</v>
      </c>
      <c r="I42" s="168" cm="1">
        <f t="array" ref="I42">ROUNDDOWN(VLOOKUP(I$32,'1.2.1 Kosten pro m2'!$B$13:$C$31,2,FALSE)*VLOOKUP($B42&amp;$C42,CHOOSE({1,2},'1.2.2 Austarierung'!$A$42:$A$50&amp;'1.2.2 Austarierung'!$B$42:$B$50,'1.2.2 Austarierung'!$D$42:$D$50),2,0),0)</f>
        <v>28</v>
      </c>
      <c r="J42" s="168" cm="1">
        <f t="array" ref="J42">ROUNDDOWN(VLOOKUP(J$32,'1.2.1 Kosten pro m2'!$B$13:$C$31,2,FALSE)*VLOOKUP($B42&amp;$C42,CHOOSE({1,2},'1.2.2 Austarierung'!$A$42:$A$50&amp;'1.2.2 Austarierung'!$B$42:$B$50,'1.2.2 Austarierung'!$D$42:$D$50),2,0),0)</f>
        <v>27</v>
      </c>
      <c r="K42" s="168" cm="1">
        <f t="array" ref="K42">ROUNDDOWN(VLOOKUP(K$32,'1.2.1 Kosten pro m2'!$B$13:$C$31,2,FALSE)*VLOOKUP($B42&amp;$C42,CHOOSE({1,2},'1.2.2 Austarierung'!$A$42:$A$50&amp;'1.2.2 Austarierung'!$B$42:$B$50,'1.2.2 Austarierung'!$D$42:$D$50),2,0),0)</f>
        <v>50</v>
      </c>
      <c r="L42" s="168" cm="1">
        <f t="array" ref="L42">ROUNDDOWN(VLOOKUP(L$32,'1.2.1 Kosten pro m2'!$B$13:$C$31,2,FALSE)*VLOOKUP($B42&amp;$C42,CHOOSE({1,2},'1.2.2 Austarierung'!$A$42:$A$50&amp;'1.2.2 Austarierung'!$B$42:$B$50,'1.2.2 Austarierung'!$D$42:$D$50),2,0),0)</f>
        <v>100</v>
      </c>
      <c r="M42" s="168" cm="1">
        <f t="array" ref="M42">ROUNDDOWN(VLOOKUP(M$32,'1.2.1 Kosten pro m2'!$B$13:$C$31,2,FALSE)*VLOOKUP($B42&amp;$C42,CHOOSE({1,2},'1.2.2 Austarierung'!$A$42:$A$50&amp;'1.2.2 Austarierung'!$B$42:$B$50,'1.2.2 Austarierung'!$D$42:$D$50),2,0),0)</f>
        <v>114</v>
      </c>
      <c r="N42" s="168" cm="1">
        <f t="array" ref="N42">ROUNDDOWN(VLOOKUP(N$32,'1.2.1 Kosten pro m2'!$B$13:$C$31,2,FALSE)*VLOOKUP($B42&amp;$C42,CHOOSE({1,2},'1.2.2 Austarierung'!$A$42:$A$50&amp;'1.2.2 Austarierung'!$B$42:$B$50,'1.2.2 Austarierung'!$D$42:$D$50),2,0),0)</f>
        <v>136</v>
      </c>
      <c r="O42" s="168" cm="1">
        <f t="array" ref="O42">ROUNDDOWN(VLOOKUP(O$32,'1.2.1 Kosten pro m2'!$B$13:$C$31,2,FALSE)*VLOOKUP($B42&amp;$C42,CHOOSE({1,2},'1.2.2 Austarierung'!$A$42:$A$50&amp;'1.2.2 Austarierung'!$B$42:$B$50,'1.2.2 Austarierung'!$D$42:$D$50),2,0),0)</f>
        <v>15</v>
      </c>
      <c r="P42" s="168" cm="1">
        <f t="array" ref="P42">ROUNDDOWN(VLOOKUP(P$32,'1.2.1 Kosten pro m2'!$B$13:$C$31,2,FALSE)*VLOOKUP($B42&amp;$C42,CHOOSE({1,2},'1.2.2 Austarierung'!$A$42:$A$50&amp;'1.2.2 Austarierung'!$B$42:$B$50,'1.2.2 Austarierung'!$D$42:$D$50),2,0),0)</f>
        <v>620</v>
      </c>
      <c r="Q42" s="168" cm="1">
        <f t="array" ref="Q42">ROUNDDOWN(VLOOKUP(Q$32,'1.2.1 Kosten pro m2'!$B$13:$C$31,2,FALSE)*VLOOKUP($B42&amp;$C42,CHOOSE({1,2},'1.2.2 Austarierung'!$A$42:$A$50&amp;'1.2.2 Austarierung'!$B$42:$B$50,'1.2.2 Austarierung'!$D$42:$D$50),2,0),0)</f>
        <v>326</v>
      </c>
      <c r="R42" s="168" cm="1">
        <f t="array" ref="R42">ROUNDDOWN(VLOOKUP(R$32,'1.2.1 Kosten pro m2'!$B$13:$C$31,2,FALSE)*VLOOKUP($B42&amp;$C42,CHOOSE({1,2},'1.2.2 Austarierung'!$A$42:$A$50&amp;'1.2.2 Austarierung'!$B$42:$B$50,'1.2.2 Austarierung'!$D$42:$D$50),2,0),0)</f>
        <v>785</v>
      </c>
      <c r="S42" s="168" cm="1">
        <f t="array" ref="S42">ROUNDDOWN(VLOOKUP(S$32,'1.2.1 Kosten pro m2'!$B$13:$C$31,2,FALSE)*VLOOKUP($B42&amp;$C42,CHOOSE({1,2},'1.2.2 Austarierung'!$A$42:$A$50&amp;'1.2.2 Austarierung'!$B$42:$B$50,'1.2.2 Austarierung'!$D$42:$D$50),2,0),0)</f>
        <v>219</v>
      </c>
      <c r="T42" s="168" cm="1">
        <f t="array" ref="T42">ROUNDDOWN(VLOOKUP(T$32,'1.2.1 Kosten pro m2'!$B$13:$C$31,2,FALSE)*VLOOKUP($B42&amp;$C42,CHOOSE({1,2},'1.2.2 Austarierung'!$A$42:$A$50&amp;'1.2.2 Austarierung'!$B$42:$B$50,'1.2.2 Austarierung'!$D$42:$D$50),2,0),0)</f>
        <v>1258</v>
      </c>
      <c r="U42" s="168" cm="1">
        <f t="array" ref="U42">ROUNDDOWN(VLOOKUP(U$32,'1.2.1 Kosten pro m2'!$B$13:$C$31,2,FALSE)*VLOOKUP($B42&amp;$C42,CHOOSE({1,2},'1.2.2 Austarierung'!$A$42:$A$50&amp;'1.2.2 Austarierung'!$B$42:$B$50,'1.2.2 Austarierung'!$D$42:$D$50),2,0),0)</f>
        <v>519</v>
      </c>
      <c r="V42" s="168" cm="1">
        <f t="array" ref="V42">ROUNDDOWN(VLOOKUP(V$32,'1.2.1 Kosten pro m2'!$B$13:$C$31,2,FALSE)*VLOOKUP($B42&amp;$C42,CHOOSE({1,2},'1.2.2 Austarierung'!$A$42:$A$50&amp;'1.2.2 Austarierung'!$B$42:$B$50,'1.2.2 Austarierung'!$D$42:$D$50),2,0),0)</f>
        <v>828</v>
      </c>
      <c r="X42" s="172">
        <f>D33*1.1</f>
        <v>72.600000000000009</v>
      </c>
      <c r="Y42" s="173">
        <f>X42/'1.2.1 Kosten pro m2'!C$13</f>
        <v>0.32742545037705473</v>
      </c>
      <c r="Z42" s="174">
        <f>'1.2.2 Austarierung'!D42</f>
        <v>0.4</v>
      </c>
      <c r="AA42" s="175">
        <f>D42/D33-100%</f>
        <v>0.33333333333333326</v>
      </c>
    </row>
    <row r="43" spans="1:27" s="169" customFormat="1">
      <c r="A43" s="165" t="str">
        <f>'1.1 Dropdown-Daten'!F$7</f>
        <v>Modernisierung zu einem EG70EE</v>
      </c>
      <c r="B43" s="166" t="str">
        <f>'1.1 Dropdown-Daten'!$D$11</f>
        <v>Allgemein</v>
      </c>
      <c r="C43" s="167" t="str">
        <f>'1.1 Dropdown-Daten'!$D$7</f>
        <v>Mittel</v>
      </c>
      <c r="D43" s="168" cm="1">
        <f t="array" ref="D43">ROUNDDOWN(VLOOKUP(D$32,'1.2.1 Kosten pro m2'!$B$13:$C$31,2,FALSE)*VLOOKUP($B43&amp;$C43,CHOOSE({1,2},'1.2.2 Austarierung'!$A$42:$A$50&amp;'1.2.2 Austarierung'!$B$42:$B$50,'1.2.2 Austarierung'!$D$42:$D$50),2,0),0)</f>
        <v>66</v>
      </c>
      <c r="E43" s="168" cm="1">
        <f t="array" ref="E43">ROUNDDOWN(VLOOKUP(E$32,'1.2.1 Kosten pro m2'!$B$13:$C$31,2,FALSE)*VLOOKUP($B43&amp;$C43,CHOOSE({1,2},'1.2.2 Austarierung'!$A$42:$A$50&amp;'1.2.2 Austarierung'!$B$42:$B$50,'1.2.2 Austarierung'!$D$42:$D$50),2,0),0)</f>
        <v>96</v>
      </c>
      <c r="F43" s="168" cm="1">
        <f t="array" ref="F43">ROUNDDOWN(VLOOKUP(F$32,'1.2.1 Kosten pro m2'!$B$13:$C$31,2,FALSE)*VLOOKUP($B43&amp;$C43,CHOOSE({1,2},'1.2.2 Austarierung'!$A$42:$A$50&amp;'1.2.2 Austarierung'!$B$42:$B$50,'1.2.2 Austarierung'!$D$42:$D$50),2,0),0)</f>
        <v>8</v>
      </c>
      <c r="G43" s="168" cm="1">
        <f t="array" ref="G43">ROUNDDOWN(VLOOKUP(G$32,'1.2.1 Kosten pro m2'!$B$13:$C$31,2,FALSE)*VLOOKUP($B43&amp;$C43,CHOOSE({1,2},'1.2.2 Austarierung'!$A$42:$A$50&amp;'1.2.2 Austarierung'!$B$42:$B$50,'1.2.2 Austarierung'!$D$42:$D$50),2,0),0)</f>
        <v>34</v>
      </c>
      <c r="H43" s="168" cm="1">
        <f t="array" ref="H43">ROUNDDOWN(VLOOKUP(H$32,'1.2.1 Kosten pro m2'!$B$13:$C$31,2,FALSE)*VLOOKUP($B43&amp;$C43,CHOOSE({1,2},'1.2.2 Austarierung'!$A$42:$A$50&amp;'1.2.2 Austarierung'!$B$42:$B$50,'1.2.2 Austarierung'!$D$42:$D$50),2,0),0)</f>
        <v>66</v>
      </c>
      <c r="I43" s="168" cm="1">
        <f t="array" ref="I43">ROUNDDOWN(VLOOKUP(I$32,'1.2.1 Kosten pro m2'!$B$13:$C$31,2,FALSE)*VLOOKUP($B43&amp;$C43,CHOOSE({1,2},'1.2.2 Austarierung'!$A$42:$A$50&amp;'1.2.2 Austarierung'!$B$42:$B$50,'1.2.2 Austarierung'!$D$42:$D$50),2,0),0)</f>
        <v>21</v>
      </c>
      <c r="J43" s="168" cm="1">
        <f t="array" ref="J43">ROUNDDOWN(VLOOKUP(J$32,'1.2.1 Kosten pro m2'!$B$13:$C$31,2,FALSE)*VLOOKUP($B43&amp;$C43,CHOOSE({1,2},'1.2.2 Austarierung'!$A$42:$A$50&amp;'1.2.2 Austarierung'!$B$42:$B$50,'1.2.2 Austarierung'!$D$42:$D$50),2,0),0)</f>
        <v>20</v>
      </c>
      <c r="K43" s="168" cm="1">
        <f t="array" ref="K43">ROUNDDOWN(VLOOKUP(K$32,'1.2.1 Kosten pro m2'!$B$13:$C$31,2,FALSE)*VLOOKUP($B43&amp;$C43,CHOOSE({1,2},'1.2.2 Austarierung'!$A$42:$A$50&amp;'1.2.2 Austarierung'!$B$42:$B$50,'1.2.2 Austarierung'!$D$42:$D$50),2,0),0)</f>
        <v>38</v>
      </c>
      <c r="L43" s="168" cm="1">
        <f t="array" ref="L43">ROUNDDOWN(VLOOKUP(L$32,'1.2.1 Kosten pro m2'!$B$13:$C$31,2,FALSE)*VLOOKUP($B43&amp;$C43,CHOOSE({1,2},'1.2.2 Austarierung'!$A$42:$A$50&amp;'1.2.2 Austarierung'!$B$42:$B$50,'1.2.2 Austarierung'!$D$42:$D$50),2,0),0)</f>
        <v>75</v>
      </c>
      <c r="M43" s="168" cm="1">
        <f t="array" ref="M43">ROUNDDOWN(VLOOKUP(M$32,'1.2.1 Kosten pro m2'!$B$13:$C$31,2,FALSE)*VLOOKUP($B43&amp;$C43,CHOOSE({1,2},'1.2.2 Austarierung'!$A$42:$A$50&amp;'1.2.2 Austarierung'!$B$42:$B$50,'1.2.2 Austarierung'!$D$42:$D$50),2,0),0)</f>
        <v>85</v>
      </c>
      <c r="N43" s="168" cm="1">
        <f t="array" ref="N43">ROUNDDOWN(VLOOKUP(N$32,'1.2.1 Kosten pro m2'!$B$13:$C$31,2,FALSE)*VLOOKUP($B43&amp;$C43,CHOOSE({1,2},'1.2.2 Austarierung'!$A$42:$A$50&amp;'1.2.2 Austarierung'!$B$42:$B$50,'1.2.2 Austarierung'!$D$42:$D$50),2,0),0)</f>
        <v>102</v>
      </c>
      <c r="O43" s="168" cm="1">
        <f t="array" ref="O43">ROUNDDOWN(VLOOKUP(O$32,'1.2.1 Kosten pro m2'!$B$13:$C$31,2,FALSE)*VLOOKUP($B43&amp;$C43,CHOOSE({1,2},'1.2.2 Austarierung'!$A$42:$A$50&amp;'1.2.2 Austarierung'!$B$42:$B$50,'1.2.2 Austarierung'!$D$42:$D$50),2,0),0)</f>
        <v>11</v>
      </c>
      <c r="P43" s="168" cm="1">
        <f t="array" ref="P43">ROUNDDOWN(VLOOKUP(P$32,'1.2.1 Kosten pro m2'!$B$13:$C$31,2,FALSE)*VLOOKUP($B43&amp;$C43,CHOOSE({1,2},'1.2.2 Austarierung'!$A$42:$A$50&amp;'1.2.2 Austarierung'!$B$42:$B$50,'1.2.2 Austarierung'!$D$42:$D$50),2,0),0)</f>
        <v>465</v>
      </c>
      <c r="Q43" s="168" cm="1">
        <f t="array" ref="Q43">ROUNDDOWN(VLOOKUP(Q$32,'1.2.1 Kosten pro m2'!$B$13:$C$31,2,FALSE)*VLOOKUP($B43&amp;$C43,CHOOSE({1,2},'1.2.2 Austarierung'!$A$42:$A$50&amp;'1.2.2 Austarierung'!$B$42:$B$50,'1.2.2 Austarierung'!$D$42:$D$50),2,0),0)</f>
        <v>245</v>
      </c>
      <c r="R43" s="168" cm="1">
        <f t="array" ref="R43">ROUNDDOWN(VLOOKUP(R$32,'1.2.1 Kosten pro m2'!$B$13:$C$31,2,FALSE)*VLOOKUP($B43&amp;$C43,CHOOSE({1,2},'1.2.2 Austarierung'!$A$42:$A$50&amp;'1.2.2 Austarierung'!$B$42:$B$50,'1.2.2 Austarierung'!$D$42:$D$50),2,0),0)</f>
        <v>589</v>
      </c>
      <c r="S43" s="168" cm="1">
        <f t="array" ref="S43">ROUNDDOWN(VLOOKUP(S$32,'1.2.1 Kosten pro m2'!$B$13:$C$31,2,FALSE)*VLOOKUP($B43&amp;$C43,CHOOSE({1,2},'1.2.2 Austarierung'!$A$42:$A$50&amp;'1.2.2 Austarierung'!$B$42:$B$50,'1.2.2 Austarierung'!$D$42:$D$50),2,0),0)</f>
        <v>164</v>
      </c>
      <c r="T43" s="168" cm="1">
        <f t="array" ref="T43">ROUNDDOWN(VLOOKUP(T$32,'1.2.1 Kosten pro m2'!$B$13:$C$31,2,FALSE)*VLOOKUP($B43&amp;$C43,CHOOSE({1,2},'1.2.2 Austarierung'!$A$42:$A$50&amp;'1.2.2 Austarierung'!$B$42:$B$50,'1.2.2 Austarierung'!$D$42:$D$50),2,0),0)</f>
        <v>943</v>
      </c>
      <c r="U43" s="168" cm="1">
        <f t="array" ref="U43">ROUNDDOWN(VLOOKUP(U$32,'1.2.1 Kosten pro m2'!$B$13:$C$31,2,FALSE)*VLOOKUP($B43&amp;$C43,CHOOSE({1,2},'1.2.2 Austarierung'!$A$42:$A$50&amp;'1.2.2 Austarierung'!$B$42:$B$50,'1.2.2 Austarierung'!$D$42:$D$50),2,0),0)</f>
        <v>389</v>
      </c>
      <c r="V43" s="168" cm="1">
        <f t="array" ref="V43">ROUNDDOWN(VLOOKUP(V$32,'1.2.1 Kosten pro m2'!$B$13:$C$31,2,FALSE)*VLOOKUP($B43&amp;$C43,CHOOSE({1,2},'1.2.2 Austarierung'!$A$42:$A$50&amp;'1.2.2 Austarierung'!$B$42:$B$50,'1.2.2 Austarierung'!$D$42:$D$50),2,0),0)</f>
        <v>621</v>
      </c>
      <c r="X43" s="172">
        <f t="shared" ref="X43:X50" si="0">D34*1.1</f>
        <v>48.400000000000006</v>
      </c>
      <c r="Y43" s="173">
        <f>X43/'1.2.1 Kosten pro m2'!C$13</f>
        <v>0.21828363358470315</v>
      </c>
      <c r="Z43" s="174">
        <f>'1.2.2 Austarierung'!D43</f>
        <v>0.30000000000000004</v>
      </c>
      <c r="AA43" s="175">
        <f t="shared" ref="AA43:AA50" si="1">D43/D34-100%</f>
        <v>0.5</v>
      </c>
    </row>
    <row r="44" spans="1:27" s="169" customFormat="1">
      <c r="A44" s="165" t="str">
        <f>'1.1 Dropdown-Daten'!F$7</f>
        <v>Modernisierung zu einem EG70EE</v>
      </c>
      <c r="B44" s="166" t="str">
        <f>'1.1 Dropdown-Daten'!$D$11</f>
        <v>Allgemein</v>
      </c>
      <c r="C44" s="167" t="str">
        <f>'1.1 Dropdown-Daten'!$D$8</f>
        <v>Groß</v>
      </c>
      <c r="D44" s="168" cm="1">
        <f t="array" ref="D44">ROUNDDOWN(VLOOKUP(D$32,'1.2.1 Kosten pro m2'!$B$13:$C$31,2,FALSE)*VLOOKUP($B44&amp;$C44,CHOOSE({1,2},'1.2.2 Austarierung'!$A$42:$A$50&amp;'1.2.2 Austarierung'!$B$42:$B$50,'1.2.2 Austarierung'!$D$42:$D$50),2,0),0)</f>
        <v>55</v>
      </c>
      <c r="E44" s="168" cm="1">
        <f t="array" ref="E44">ROUNDDOWN(VLOOKUP(E$32,'1.2.1 Kosten pro m2'!$B$13:$C$31,2,FALSE)*VLOOKUP($B44&amp;$C44,CHOOSE({1,2},'1.2.2 Austarierung'!$A$42:$A$50&amp;'1.2.2 Austarierung'!$B$42:$B$50,'1.2.2 Austarierung'!$D$42:$D$50),2,0),0)</f>
        <v>80</v>
      </c>
      <c r="F44" s="168" cm="1">
        <f t="array" ref="F44">ROUNDDOWN(VLOOKUP(F$32,'1.2.1 Kosten pro m2'!$B$13:$C$31,2,FALSE)*VLOOKUP($B44&amp;$C44,CHOOSE({1,2},'1.2.2 Austarierung'!$A$42:$A$50&amp;'1.2.2 Austarierung'!$B$42:$B$50,'1.2.2 Austarierung'!$D$42:$D$50),2,0),0)</f>
        <v>7</v>
      </c>
      <c r="G44" s="168" cm="1">
        <f t="array" ref="G44">ROUNDDOWN(VLOOKUP(G$32,'1.2.1 Kosten pro m2'!$B$13:$C$31,2,FALSE)*VLOOKUP($B44&amp;$C44,CHOOSE({1,2},'1.2.2 Austarierung'!$A$42:$A$50&amp;'1.2.2 Austarierung'!$B$42:$B$50,'1.2.2 Austarierung'!$D$42:$D$50),2,0),0)</f>
        <v>28</v>
      </c>
      <c r="H44" s="168" cm="1">
        <f t="array" ref="H44">ROUNDDOWN(VLOOKUP(H$32,'1.2.1 Kosten pro m2'!$B$13:$C$31,2,FALSE)*VLOOKUP($B44&amp;$C44,CHOOSE({1,2},'1.2.2 Austarierung'!$A$42:$A$50&amp;'1.2.2 Austarierung'!$B$42:$B$50,'1.2.2 Austarierung'!$D$42:$D$50),2,0),0)</f>
        <v>55</v>
      </c>
      <c r="I44" s="168" cm="1">
        <f t="array" ref="I44">ROUNDDOWN(VLOOKUP(I$32,'1.2.1 Kosten pro m2'!$B$13:$C$31,2,FALSE)*VLOOKUP($B44&amp;$C44,CHOOSE({1,2},'1.2.2 Austarierung'!$A$42:$A$50&amp;'1.2.2 Austarierung'!$B$42:$B$50,'1.2.2 Austarierung'!$D$42:$D$50),2,0),0)</f>
        <v>17</v>
      </c>
      <c r="J44" s="168" cm="1">
        <f t="array" ref="J44">ROUNDDOWN(VLOOKUP(J$32,'1.2.1 Kosten pro m2'!$B$13:$C$31,2,FALSE)*VLOOKUP($B44&amp;$C44,CHOOSE({1,2},'1.2.2 Austarierung'!$A$42:$A$50&amp;'1.2.2 Austarierung'!$B$42:$B$50,'1.2.2 Austarierung'!$D$42:$D$50),2,0),0)</f>
        <v>17</v>
      </c>
      <c r="K44" s="168" cm="1">
        <f t="array" ref="K44">ROUNDDOWN(VLOOKUP(K$32,'1.2.1 Kosten pro m2'!$B$13:$C$31,2,FALSE)*VLOOKUP($B44&amp;$C44,CHOOSE({1,2},'1.2.2 Austarierung'!$A$42:$A$50&amp;'1.2.2 Austarierung'!$B$42:$B$50,'1.2.2 Austarierung'!$D$42:$D$50),2,0),0)</f>
        <v>31</v>
      </c>
      <c r="L44" s="168" cm="1">
        <f t="array" ref="L44">ROUNDDOWN(VLOOKUP(L$32,'1.2.1 Kosten pro m2'!$B$13:$C$31,2,FALSE)*VLOOKUP($B44&amp;$C44,CHOOSE({1,2},'1.2.2 Austarierung'!$A$42:$A$50&amp;'1.2.2 Austarierung'!$B$42:$B$50,'1.2.2 Austarierung'!$D$42:$D$50),2,0),0)</f>
        <v>62</v>
      </c>
      <c r="M44" s="168" cm="1">
        <f t="array" ref="M44">ROUNDDOWN(VLOOKUP(M$32,'1.2.1 Kosten pro m2'!$B$13:$C$31,2,FALSE)*VLOOKUP($B44&amp;$C44,CHOOSE({1,2},'1.2.2 Austarierung'!$A$42:$A$50&amp;'1.2.2 Austarierung'!$B$42:$B$50,'1.2.2 Austarierung'!$D$42:$D$50),2,0),0)</f>
        <v>71</v>
      </c>
      <c r="N44" s="168" cm="1">
        <f t="array" ref="N44">ROUNDDOWN(VLOOKUP(N$32,'1.2.1 Kosten pro m2'!$B$13:$C$31,2,FALSE)*VLOOKUP($B44&amp;$C44,CHOOSE({1,2},'1.2.2 Austarierung'!$A$42:$A$50&amp;'1.2.2 Austarierung'!$B$42:$B$50,'1.2.2 Austarierung'!$D$42:$D$50),2,0),0)</f>
        <v>85</v>
      </c>
      <c r="O44" s="168" cm="1">
        <f t="array" ref="O44">ROUNDDOWN(VLOOKUP(O$32,'1.2.1 Kosten pro m2'!$B$13:$C$31,2,FALSE)*VLOOKUP($B44&amp;$C44,CHOOSE({1,2},'1.2.2 Austarierung'!$A$42:$A$50&amp;'1.2.2 Austarierung'!$B$42:$B$50,'1.2.2 Austarierung'!$D$42:$D$50),2,0),0)</f>
        <v>9</v>
      </c>
      <c r="P44" s="168" cm="1">
        <f t="array" ref="P44">ROUNDDOWN(VLOOKUP(P$32,'1.2.1 Kosten pro m2'!$B$13:$C$31,2,FALSE)*VLOOKUP($B44&amp;$C44,CHOOSE({1,2},'1.2.2 Austarierung'!$A$42:$A$50&amp;'1.2.2 Austarierung'!$B$42:$B$50,'1.2.2 Austarierung'!$D$42:$D$50),2,0),0)</f>
        <v>387</v>
      </c>
      <c r="Q44" s="168" cm="1">
        <f t="array" ref="Q44">ROUNDDOWN(VLOOKUP(Q$32,'1.2.1 Kosten pro m2'!$B$13:$C$31,2,FALSE)*VLOOKUP($B44&amp;$C44,CHOOSE({1,2},'1.2.2 Austarierung'!$A$42:$A$50&amp;'1.2.2 Austarierung'!$B$42:$B$50,'1.2.2 Austarierung'!$D$42:$D$50),2,0),0)</f>
        <v>204</v>
      </c>
      <c r="R44" s="168" cm="1">
        <f t="array" ref="R44">ROUNDDOWN(VLOOKUP(R$32,'1.2.1 Kosten pro m2'!$B$13:$C$31,2,FALSE)*VLOOKUP($B44&amp;$C44,CHOOSE({1,2},'1.2.2 Austarierung'!$A$42:$A$50&amp;'1.2.2 Austarierung'!$B$42:$B$50,'1.2.2 Austarierung'!$D$42:$D$50),2,0),0)</f>
        <v>491</v>
      </c>
      <c r="S44" s="168" cm="1">
        <f t="array" ref="S44">ROUNDDOWN(VLOOKUP(S$32,'1.2.1 Kosten pro m2'!$B$13:$C$31,2,FALSE)*VLOOKUP($B44&amp;$C44,CHOOSE({1,2},'1.2.2 Austarierung'!$A$42:$A$50&amp;'1.2.2 Austarierung'!$B$42:$B$50,'1.2.2 Austarierung'!$D$42:$D$50),2,0),0)</f>
        <v>137</v>
      </c>
      <c r="T44" s="168" cm="1">
        <f t="array" ref="T44">ROUNDDOWN(VLOOKUP(T$32,'1.2.1 Kosten pro m2'!$B$13:$C$31,2,FALSE)*VLOOKUP($B44&amp;$C44,CHOOSE({1,2},'1.2.2 Austarierung'!$A$42:$A$50&amp;'1.2.2 Austarierung'!$B$42:$B$50,'1.2.2 Austarierung'!$D$42:$D$50),2,0),0)</f>
        <v>786</v>
      </c>
      <c r="U44" s="168" cm="1">
        <f t="array" ref="U44">ROUNDDOWN(VLOOKUP(U$32,'1.2.1 Kosten pro m2'!$B$13:$C$31,2,FALSE)*VLOOKUP($B44&amp;$C44,CHOOSE({1,2},'1.2.2 Austarierung'!$A$42:$A$50&amp;'1.2.2 Austarierung'!$B$42:$B$50,'1.2.2 Austarierung'!$D$42:$D$50),2,0),0)</f>
        <v>324</v>
      </c>
      <c r="V44" s="168" cm="1">
        <f t="array" ref="V44">ROUNDDOWN(VLOOKUP(V$32,'1.2.1 Kosten pro m2'!$B$13:$C$31,2,FALSE)*VLOOKUP($B44&amp;$C44,CHOOSE({1,2},'1.2.2 Austarierung'!$A$42:$A$50&amp;'1.2.2 Austarierung'!$B$42:$B$50,'1.2.2 Austarierung'!$D$42:$D$50),2,0),0)</f>
        <v>517</v>
      </c>
      <c r="X44" s="172">
        <f t="shared" si="0"/>
        <v>36.300000000000004</v>
      </c>
      <c r="Y44" s="173">
        <f>X44/'1.2.1 Kosten pro m2'!C$13</f>
        <v>0.16371272518852736</v>
      </c>
      <c r="Z44" s="174">
        <f>'1.2.2 Austarierung'!D44</f>
        <v>0.25</v>
      </c>
      <c r="AA44" s="175">
        <f t="shared" si="1"/>
        <v>0.66666666666666674</v>
      </c>
    </row>
    <row r="45" spans="1:27" s="169" customFormat="1">
      <c r="A45" s="165" t="str">
        <f>'1.1 Dropdown-Daten'!F$7</f>
        <v>Modernisierung zu einem EG70EE</v>
      </c>
      <c r="B45" s="166" t="str">
        <f>'1.1 Dropdown-Daten'!$D$12</f>
        <v>Begünstigt</v>
      </c>
      <c r="C45" s="167" t="str">
        <f>'1.1 Dropdown-Daten'!$D$6</f>
        <v>Klein</v>
      </c>
      <c r="D45" s="168" cm="1">
        <f t="array" ref="D45">ROUNDDOWN(VLOOKUP(D$32,'1.2.1 Kosten pro m2'!$B$13:$C$31,2,FALSE)*VLOOKUP($B45&amp;$C45,CHOOSE({1,2},'1.2.2 Austarierung'!$A$42:$A$50&amp;'1.2.2 Austarierung'!$B$42:$B$50,'1.2.2 Austarierung'!$D$42:$D$50),2,0),0)</f>
        <v>110</v>
      </c>
      <c r="E45" s="168" cm="1">
        <f t="array" ref="E45">ROUNDDOWN(VLOOKUP(E$32,'1.2.1 Kosten pro m2'!$B$13:$C$31,2,FALSE)*VLOOKUP($B45&amp;$C45,CHOOSE({1,2},'1.2.2 Austarierung'!$A$42:$A$50&amp;'1.2.2 Austarierung'!$B$42:$B$50,'1.2.2 Austarierung'!$D$42:$D$50),2,0),0)</f>
        <v>161</v>
      </c>
      <c r="F45" s="168" cm="1">
        <f t="array" ref="F45">ROUNDDOWN(VLOOKUP(F$32,'1.2.1 Kosten pro m2'!$B$13:$C$31,2,FALSE)*VLOOKUP($B45&amp;$C45,CHOOSE({1,2},'1.2.2 Austarierung'!$A$42:$A$50&amp;'1.2.2 Austarierung'!$B$42:$B$50,'1.2.2 Austarierung'!$D$42:$D$50),2,0),0)</f>
        <v>14</v>
      </c>
      <c r="G45" s="168" cm="1">
        <f t="array" ref="G45">ROUNDDOWN(VLOOKUP(G$32,'1.2.1 Kosten pro m2'!$B$13:$C$31,2,FALSE)*VLOOKUP($B45&amp;$C45,CHOOSE({1,2},'1.2.2 Austarierung'!$A$42:$A$50&amp;'1.2.2 Austarierung'!$B$42:$B$50,'1.2.2 Austarierung'!$D$42:$D$50),2,0),0)</f>
        <v>57</v>
      </c>
      <c r="H45" s="168" cm="1">
        <f t="array" ref="H45">ROUNDDOWN(VLOOKUP(H$32,'1.2.1 Kosten pro m2'!$B$13:$C$31,2,FALSE)*VLOOKUP($B45&amp;$C45,CHOOSE({1,2},'1.2.2 Austarierung'!$A$42:$A$50&amp;'1.2.2 Austarierung'!$B$42:$B$50,'1.2.2 Austarierung'!$D$42:$D$50),2,0),0)</f>
        <v>110</v>
      </c>
      <c r="I45" s="168" cm="1">
        <f t="array" ref="I45">ROUNDDOWN(VLOOKUP(I$32,'1.2.1 Kosten pro m2'!$B$13:$C$31,2,FALSE)*VLOOKUP($B45&amp;$C45,CHOOSE({1,2},'1.2.2 Austarierung'!$A$42:$A$50&amp;'1.2.2 Austarierung'!$B$42:$B$50,'1.2.2 Austarierung'!$D$42:$D$50),2,0),0)</f>
        <v>35</v>
      </c>
      <c r="J45" s="168" cm="1">
        <f t="array" ref="J45">ROUNDDOWN(VLOOKUP(J$32,'1.2.1 Kosten pro m2'!$B$13:$C$31,2,FALSE)*VLOOKUP($B45&amp;$C45,CHOOSE({1,2},'1.2.2 Austarierung'!$A$42:$A$50&amp;'1.2.2 Austarierung'!$B$42:$B$50,'1.2.2 Austarierung'!$D$42:$D$50),2,0),0)</f>
        <v>34</v>
      </c>
      <c r="K45" s="168" cm="1">
        <f t="array" ref="K45">ROUNDDOWN(VLOOKUP(K$32,'1.2.1 Kosten pro m2'!$B$13:$C$31,2,FALSE)*VLOOKUP($B45&amp;$C45,CHOOSE({1,2},'1.2.2 Austarierung'!$A$42:$A$50&amp;'1.2.2 Austarierung'!$B$42:$B$50,'1.2.2 Austarierung'!$D$42:$D$50),2,0),0)</f>
        <v>63</v>
      </c>
      <c r="L45" s="168" cm="1">
        <f t="array" ref="L45">ROUNDDOWN(VLOOKUP(L$32,'1.2.1 Kosten pro m2'!$B$13:$C$31,2,FALSE)*VLOOKUP($B45&amp;$C45,CHOOSE({1,2},'1.2.2 Austarierung'!$A$42:$A$50&amp;'1.2.2 Austarierung'!$B$42:$B$50,'1.2.2 Austarierung'!$D$42:$D$50),2,0),0)</f>
        <v>125</v>
      </c>
      <c r="M45" s="168" cm="1">
        <f t="array" ref="M45">ROUNDDOWN(VLOOKUP(M$32,'1.2.1 Kosten pro m2'!$B$13:$C$31,2,FALSE)*VLOOKUP($B45&amp;$C45,CHOOSE({1,2},'1.2.2 Austarierung'!$A$42:$A$50&amp;'1.2.2 Austarierung'!$B$42:$B$50,'1.2.2 Austarierung'!$D$42:$D$50),2,0),0)</f>
        <v>143</v>
      </c>
      <c r="N45" s="168" cm="1">
        <f t="array" ref="N45">ROUNDDOWN(VLOOKUP(N$32,'1.2.1 Kosten pro m2'!$B$13:$C$31,2,FALSE)*VLOOKUP($B45&amp;$C45,CHOOSE({1,2},'1.2.2 Austarierung'!$A$42:$A$50&amp;'1.2.2 Austarierung'!$B$42:$B$50,'1.2.2 Austarierung'!$D$42:$D$50),2,0),0)</f>
        <v>170</v>
      </c>
      <c r="O45" s="168" cm="1">
        <f t="array" ref="O45">ROUNDDOWN(VLOOKUP(O$32,'1.2.1 Kosten pro m2'!$B$13:$C$31,2,FALSE)*VLOOKUP($B45&amp;$C45,CHOOSE({1,2},'1.2.2 Austarierung'!$A$42:$A$50&amp;'1.2.2 Austarierung'!$B$42:$B$50,'1.2.2 Austarierung'!$D$42:$D$50),2,0),0)</f>
        <v>19</v>
      </c>
      <c r="P45" s="168" cm="1">
        <f t="array" ref="P45">ROUNDDOWN(VLOOKUP(P$32,'1.2.1 Kosten pro m2'!$B$13:$C$31,2,FALSE)*VLOOKUP($B45&amp;$C45,CHOOSE({1,2},'1.2.2 Austarierung'!$A$42:$A$50&amp;'1.2.2 Austarierung'!$B$42:$B$50,'1.2.2 Austarierung'!$D$42:$D$50),2,0),0)</f>
        <v>775</v>
      </c>
      <c r="Q45" s="168" cm="1">
        <f t="array" ref="Q45">ROUNDDOWN(VLOOKUP(Q$32,'1.2.1 Kosten pro m2'!$B$13:$C$31,2,FALSE)*VLOOKUP($B45&amp;$C45,CHOOSE({1,2},'1.2.2 Austarierung'!$A$42:$A$50&amp;'1.2.2 Austarierung'!$B$42:$B$50,'1.2.2 Austarierung'!$D$42:$D$50),2,0),0)</f>
        <v>408</v>
      </c>
      <c r="R45" s="168" cm="1">
        <f t="array" ref="R45">ROUNDDOWN(VLOOKUP(R$32,'1.2.1 Kosten pro m2'!$B$13:$C$31,2,FALSE)*VLOOKUP($B45&amp;$C45,CHOOSE({1,2},'1.2.2 Austarierung'!$A$42:$A$50&amp;'1.2.2 Austarierung'!$B$42:$B$50,'1.2.2 Austarierung'!$D$42:$D$50),2,0),0)</f>
        <v>982</v>
      </c>
      <c r="S45" s="168" cm="1">
        <f t="array" ref="S45">ROUNDDOWN(VLOOKUP(S$32,'1.2.1 Kosten pro m2'!$B$13:$C$31,2,FALSE)*VLOOKUP($B45&amp;$C45,CHOOSE({1,2},'1.2.2 Austarierung'!$A$42:$A$50&amp;'1.2.2 Austarierung'!$B$42:$B$50,'1.2.2 Austarierung'!$D$42:$D$50),2,0),0)</f>
        <v>274</v>
      </c>
      <c r="T45" s="168" cm="1">
        <f t="array" ref="T45">ROUNDDOWN(VLOOKUP(T$32,'1.2.1 Kosten pro m2'!$B$13:$C$31,2,FALSE)*VLOOKUP($B45&amp;$C45,CHOOSE({1,2},'1.2.2 Austarierung'!$A$42:$A$50&amp;'1.2.2 Austarierung'!$B$42:$B$50,'1.2.2 Austarierung'!$D$42:$D$50),2,0),0)</f>
        <v>1573</v>
      </c>
      <c r="U45" s="168" cm="1">
        <f t="array" ref="U45">ROUNDDOWN(VLOOKUP(U$32,'1.2.1 Kosten pro m2'!$B$13:$C$31,2,FALSE)*VLOOKUP($B45&amp;$C45,CHOOSE({1,2},'1.2.2 Austarierung'!$A$42:$A$50&amp;'1.2.2 Austarierung'!$B$42:$B$50,'1.2.2 Austarierung'!$D$42:$D$50),2,0),0)</f>
        <v>649</v>
      </c>
      <c r="V45" s="168" cm="1">
        <f t="array" ref="V45">ROUNDDOWN(VLOOKUP(V$32,'1.2.1 Kosten pro m2'!$B$13:$C$31,2,FALSE)*VLOOKUP($B45&amp;$C45,CHOOSE({1,2},'1.2.2 Austarierung'!$A$42:$A$50&amp;'1.2.2 Austarierung'!$B$42:$B$50,'1.2.2 Austarierung'!$D$42:$D$50),2,0),0)</f>
        <v>1035</v>
      </c>
      <c r="X45" s="172">
        <f t="shared" si="0"/>
        <v>108.9</v>
      </c>
      <c r="Y45" s="173">
        <f>X45/'1.2.1 Kosten pro m2'!C$13</f>
        <v>0.49113817556558204</v>
      </c>
      <c r="Z45" s="174">
        <f>'1.2.2 Austarierung'!D45</f>
        <v>0.5</v>
      </c>
      <c r="AA45" s="175">
        <f t="shared" si="1"/>
        <v>0.11111111111111116</v>
      </c>
    </row>
    <row r="46" spans="1:27" s="169" customFormat="1">
      <c r="A46" s="165" t="str">
        <f>'1.1 Dropdown-Daten'!F$7</f>
        <v>Modernisierung zu einem EG70EE</v>
      </c>
      <c r="B46" s="166" t="str">
        <f>'1.1 Dropdown-Daten'!$D$12</f>
        <v>Begünstigt</v>
      </c>
      <c r="C46" s="167" t="str">
        <f>'1.1 Dropdown-Daten'!$D$7</f>
        <v>Mittel</v>
      </c>
      <c r="D46" s="168" cm="1">
        <f t="array" ref="D46">ROUNDDOWN(VLOOKUP(D$32,'1.2.1 Kosten pro m2'!$B$13:$C$31,2,FALSE)*VLOOKUP($B46&amp;$C46,CHOOSE({1,2},'1.2.2 Austarierung'!$A$42:$A$50&amp;'1.2.2 Austarierung'!$B$42:$B$50,'1.2.2 Austarierung'!$D$42:$D$50),2,0),0)</f>
        <v>88</v>
      </c>
      <c r="E46" s="168" cm="1">
        <f t="array" ref="E46">ROUNDDOWN(VLOOKUP(E$32,'1.2.1 Kosten pro m2'!$B$13:$C$31,2,FALSE)*VLOOKUP($B46&amp;$C46,CHOOSE({1,2},'1.2.2 Austarierung'!$A$42:$A$50&amp;'1.2.2 Austarierung'!$B$42:$B$50,'1.2.2 Austarierung'!$D$42:$D$50),2,0),0)</f>
        <v>128</v>
      </c>
      <c r="F46" s="168" cm="1">
        <f t="array" ref="F46">ROUNDDOWN(VLOOKUP(F$32,'1.2.1 Kosten pro m2'!$B$13:$C$31,2,FALSE)*VLOOKUP($B46&amp;$C46,CHOOSE({1,2},'1.2.2 Austarierung'!$A$42:$A$50&amp;'1.2.2 Austarierung'!$B$42:$B$50,'1.2.2 Austarierung'!$D$42:$D$50),2,0),0)</f>
        <v>11</v>
      </c>
      <c r="G46" s="168" cm="1">
        <f t="array" ref="G46">ROUNDDOWN(VLOOKUP(G$32,'1.2.1 Kosten pro m2'!$B$13:$C$31,2,FALSE)*VLOOKUP($B46&amp;$C46,CHOOSE({1,2},'1.2.2 Austarierung'!$A$42:$A$50&amp;'1.2.2 Austarierung'!$B$42:$B$50,'1.2.2 Austarierung'!$D$42:$D$50),2,0),0)</f>
        <v>45</v>
      </c>
      <c r="H46" s="168" cm="1">
        <f t="array" ref="H46">ROUNDDOWN(VLOOKUP(H$32,'1.2.1 Kosten pro m2'!$B$13:$C$31,2,FALSE)*VLOOKUP($B46&amp;$C46,CHOOSE({1,2},'1.2.2 Austarierung'!$A$42:$A$50&amp;'1.2.2 Austarierung'!$B$42:$B$50,'1.2.2 Austarierung'!$D$42:$D$50),2,0),0)</f>
        <v>88</v>
      </c>
      <c r="I46" s="168" cm="1">
        <f t="array" ref="I46">ROUNDDOWN(VLOOKUP(I$32,'1.2.1 Kosten pro m2'!$B$13:$C$31,2,FALSE)*VLOOKUP($B46&amp;$C46,CHOOSE({1,2},'1.2.2 Austarierung'!$A$42:$A$50&amp;'1.2.2 Austarierung'!$B$42:$B$50,'1.2.2 Austarierung'!$D$42:$D$50),2,0),0)</f>
        <v>28</v>
      </c>
      <c r="J46" s="168" cm="1">
        <f t="array" ref="J46">ROUNDDOWN(VLOOKUP(J$32,'1.2.1 Kosten pro m2'!$B$13:$C$31,2,FALSE)*VLOOKUP($B46&amp;$C46,CHOOSE({1,2},'1.2.2 Austarierung'!$A$42:$A$50&amp;'1.2.2 Austarierung'!$B$42:$B$50,'1.2.2 Austarierung'!$D$42:$D$50),2,0),0)</f>
        <v>27</v>
      </c>
      <c r="K46" s="168" cm="1">
        <f t="array" ref="K46">ROUNDDOWN(VLOOKUP(K$32,'1.2.1 Kosten pro m2'!$B$13:$C$31,2,FALSE)*VLOOKUP($B46&amp;$C46,CHOOSE({1,2},'1.2.2 Austarierung'!$A$42:$A$50&amp;'1.2.2 Austarierung'!$B$42:$B$50,'1.2.2 Austarierung'!$D$42:$D$50),2,0),0)</f>
        <v>50</v>
      </c>
      <c r="L46" s="168" cm="1">
        <f t="array" ref="L46">ROUNDDOWN(VLOOKUP(L$32,'1.2.1 Kosten pro m2'!$B$13:$C$31,2,FALSE)*VLOOKUP($B46&amp;$C46,CHOOSE({1,2},'1.2.2 Austarierung'!$A$42:$A$50&amp;'1.2.2 Austarierung'!$B$42:$B$50,'1.2.2 Austarierung'!$D$42:$D$50),2,0),0)</f>
        <v>100</v>
      </c>
      <c r="M46" s="168" cm="1">
        <f t="array" ref="M46">ROUNDDOWN(VLOOKUP(M$32,'1.2.1 Kosten pro m2'!$B$13:$C$31,2,FALSE)*VLOOKUP($B46&amp;$C46,CHOOSE({1,2},'1.2.2 Austarierung'!$A$42:$A$50&amp;'1.2.2 Austarierung'!$B$42:$B$50,'1.2.2 Austarierung'!$D$42:$D$50),2,0),0)</f>
        <v>114</v>
      </c>
      <c r="N46" s="168" cm="1">
        <f t="array" ref="N46">ROUNDDOWN(VLOOKUP(N$32,'1.2.1 Kosten pro m2'!$B$13:$C$31,2,FALSE)*VLOOKUP($B46&amp;$C46,CHOOSE({1,2},'1.2.2 Austarierung'!$A$42:$A$50&amp;'1.2.2 Austarierung'!$B$42:$B$50,'1.2.2 Austarierung'!$D$42:$D$50),2,0),0)</f>
        <v>136</v>
      </c>
      <c r="O46" s="168" cm="1">
        <f t="array" ref="O46">ROUNDDOWN(VLOOKUP(O$32,'1.2.1 Kosten pro m2'!$B$13:$C$31,2,FALSE)*VLOOKUP($B46&amp;$C46,CHOOSE({1,2},'1.2.2 Austarierung'!$A$42:$A$50&amp;'1.2.2 Austarierung'!$B$42:$B$50,'1.2.2 Austarierung'!$D$42:$D$50),2,0),0)</f>
        <v>15</v>
      </c>
      <c r="P46" s="168" cm="1">
        <f t="array" ref="P46">ROUNDDOWN(VLOOKUP(P$32,'1.2.1 Kosten pro m2'!$B$13:$C$31,2,FALSE)*VLOOKUP($B46&amp;$C46,CHOOSE({1,2},'1.2.2 Austarierung'!$A$42:$A$50&amp;'1.2.2 Austarierung'!$B$42:$B$50,'1.2.2 Austarierung'!$D$42:$D$50),2,0),0)</f>
        <v>620</v>
      </c>
      <c r="Q46" s="168" cm="1">
        <f t="array" ref="Q46">ROUNDDOWN(VLOOKUP(Q$32,'1.2.1 Kosten pro m2'!$B$13:$C$31,2,FALSE)*VLOOKUP($B46&amp;$C46,CHOOSE({1,2},'1.2.2 Austarierung'!$A$42:$A$50&amp;'1.2.2 Austarierung'!$B$42:$B$50,'1.2.2 Austarierung'!$D$42:$D$50),2,0),0)</f>
        <v>326</v>
      </c>
      <c r="R46" s="168" cm="1">
        <f t="array" ref="R46">ROUNDDOWN(VLOOKUP(R$32,'1.2.1 Kosten pro m2'!$B$13:$C$31,2,FALSE)*VLOOKUP($B46&amp;$C46,CHOOSE({1,2},'1.2.2 Austarierung'!$A$42:$A$50&amp;'1.2.2 Austarierung'!$B$42:$B$50,'1.2.2 Austarierung'!$D$42:$D$50),2,0),0)</f>
        <v>785</v>
      </c>
      <c r="S46" s="168" cm="1">
        <f t="array" ref="S46">ROUNDDOWN(VLOOKUP(S$32,'1.2.1 Kosten pro m2'!$B$13:$C$31,2,FALSE)*VLOOKUP($B46&amp;$C46,CHOOSE({1,2},'1.2.2 Austarierung'!$A$42:$A$50&amp;'1.2.2 Austarierung'!$B$42:$B$50,'1.2.2 Austarierung'!$D$42:$D$50),2,0),0)</f>
        <v>219</v>
      </c>
      <c r="T46" s="168" cm="1">
        <f t="array" ref="T46">ROUNDDOWN(VLOOKUP(T$32,'1.2.1 Kosten pro m2'!$B$13:$C$31,2,FALSE)*VLOOKUP($B46&amp;$C46,CHOOSE({1,2},'1.2.2 Austarierung'!$A$42:$A$50&amp;'1.2.2 Austarierung'!$B$42:$B$50,'1.2.2 Austarierung'!$D$42:$D$50),2,0),0)</f>
        <v>1258</v>
      </c>
      <c r="U46" s="168" cm="1">
        <f t="array" ref="U46">ROUNDDOWN(VLOOKUP(U$32,'1.2.1 Kosten pro m2'!$B$13:$C$31,2,FALSE)*VLOOKUP($B46&amp;$C46,CHOOSE({1,2},'1.2.2 Austarierung'!$A$42:$A$50&amp;'1.2.2 Austarierung'!$B$42:$B$50,'1.2.2 Austarierung'!$D$42:$D$50),2,0),0)</f>
        <v>519</v>
      </c>
      <c r="V46" s="168" cm="1">
        <f t="array" ref="V46">ROUNDDOWN(VLOOKUP(V$32,'1.2.1 Kosten pro m2'!$B$13:$C$31,2,FALSE)*VLOOKUP($B46&amp;$C46,CHOOSE({1,2},'1.2.2 Austarierung'!$A$42:$A$50&amp;'1.2.2 Austarierung'!$B$42:$B$50,'1.2.2 Austarierung'!$D$42:$D$50),2,0),0)</f>
        <v>828</v>
      </c>
      <c r="X46" s="172">
        <f t="shared" si="0"/>
        <v>84.7</v>
      </c>
      <c r="Y46" s="173">
        <f>X46/'1.2.1 Kosten pro m2'!C$13</f>
        <v>0.38199635877323046</v>
      </c>
      <c r="Z46" s="174">
        <f>'1.2.2 Austarierung'!D46</f>
        <v>0.4</v>
      </c>
      <c r="AA46" s="175">
        <f t="shared" si="1"/>
        <v>0.14285714285714279</v>
      </c>
    </row>
    <row r="47" spans="1:27" s="169" customFormat="1">
      <c r="A47" s="165" t="str">
        <f>'1.1 Dropdown-Daten'!F$7</f>
        <v>Modernisierung zu einem EG70EE</v>
      </c>
      <c r="B47" s="166" t="str">
        <f>'1.1 Dropdown-Daten'!$D$12</f>
        <v>Begünstigt</v>
      </c>
      <c r="C47" s="167" t="str">
        <f>'1.1 Dropdown-Daten'!$D$8</f>
        <v>Groß</v>
      </c>
      <c r="D47" s="168" cm="1">
        <f t="array" ref="D47">ROUNDDOWN(VLOOKUP(D$32,'1.2.1 Kosten pro m2'!$B$13:$C$31,2,FALSE)*VLOOKUP($B47&amp;$C47,CHOOSE({1,2},'1.2.2 Austarierung'!$A$42:$A$50&amp;'1.2.2 Austarierung'!$B$42:$B$50,'1.2.2 Austarierung'!$D$42:$D$50),2,0),0)</f>
        <v>66</v>
      </c>
      <c r="E47" s="168" cm="1">
        <f t="array" ref="E47">ROUNDDOWN(VLOOKUP(E$32,'1.2.1 Kosten pro m2'!$B$13:$C$31,2,FALSE)*VLOOKUP($B47&amp;$C47,CHOOSE({1,2},'1.2.2 Austarierung'!$A$42:$A$50&amp;'1.2.2 Austarierung'!$B$42:$B$50,'1.2.2 Austarierung'!$D$42:$D$50),2,0),0)</f>
        <v>96</v>
      </c>
      <c r="F47" s="168" cm="1">
        <f t="array" ref="F47">ROUNDDOWN(VLOOKUP(F$32,'1.2.1 Kosten pro m2'!$B$13:$C$31,2,FALSE)*VLOOKUP($B47&amp;$C47,CHOOSE({1,2},'1.2.2 Austarierung'!$A$42:$A$50&amp;'1.2.2 Austarierung'!$B$42:$B$50,'1.2.2 Austarierung'!$D$42:$D$50),2,0),0)</f>
        <v>8</v>
      </c>
      <c r="G47" s="168" cm="1">
        <f t="array" ref="G47">ROUNDDOWN(VLOOKUP(G$32,'1.2.1 Kosten pro m2'!$B$13:$C$31,2,FALSE)*VLOOKUP($B47&amp;$C47,CHOOSE({1,2},'1.2.2 Austarierung'!$A$42:$A$50&amp;'1.2.2 Austarierung'!$B$42:$B$50,'1.2.2 Austarierung'!$D$42:$D$50),2,0),0)</f>
        <v>34</v>
      </c>
      <c r="H47" s="168" cm="1">
        <f t="array" ref="H47">ROUNDDOWN(VLOOKUP(H$32,'1.2.1 Kosten pro m2'!$B$13:$C$31,2,FALSE)*VLOOKUP($B47&amp;$C47,CHOOSE({1,2},'1.2.2 Austarierung'!$A$42:$A$50&amp;'1.2.2 Austarierung'!$B$42:$B$50,'1.2.2 Austarierung'!$D$42:$D$50),2,0),0)</f>
        <v>66</v>
      </c>
      <c r="I47" s="168" cm="1">
        <f t="array" ref="I47">ROUNDDOWN(VLOOKUP(I$32,'1.2.1 Kosten pro m2'!$B$13:$C$31,2,FALSE)*VLOOKUP($B47&amp;$C47,CHOOSE({1,2},'1.2.2 Austarierung'!$A$42:$A$50&amp;'1.2.2 Austarierung'!$B$42:$B$50,'1.2.2 Austarierung'!$D$42:$D$50),2,0),0)</f>
        <v>21</v>
      </c>
      <c r="J47" s="168" cm="1">
        <f t="array" ref="J47">ROUNDDOWN(VLOOKUP(J$32,'1.2.1 Kosten pro m2'!$B$13:$C$31,2,FALSE)*VLOOKUP($B47&amp;$C47,CHOOSE({1,2},'1.2.2 Austarierung'!$A$42:$A$50&amp;'1.2.2 Austarierung'!$B$42:$B$50,'1.2.2 Austarierung'!$D$42:$D$50),2,0),0)</f>
        <v>20</v>
      </c>
      <c r="K47" s="168" cm="1">
        <f t="array" ref="K47">ROUNDDOWN(VLOOKUP(K$32,'1.2.1 Kosten pro m2'!$B$13:$C$31,2,FALSE)*VLOOKUP($B47&amp;$C47,CHOOSE({1,2},'1.2.2 Austarierung'!$A$42:$A$50&amp;'1.2.2 Austarierung'!$B$42:$B$50,'1.2.2 Austarierung'!$D$42:$D$50),2,0),0)</f>
        <v>38</v>
      </c>
      <c r="L47" s="168" cm="1">
        <f t="array" ref="L47">ROUNDDOWN(VLOOKUP(L$32,'1.2.1 Kosten pro m2'!$B$13:$C$31,2,FALSE)*VLOOKUP($B47&amp;$C47,CHOOSE({1,2},'1.2.2 Austarierung'!$A$42:$A$50&amp;'1.2.2 Austarierung'!$B$42:$B$50,'1.2.2 Austarierung'!$D$42:$D$50),2,0),0)</f>
        <v>75</v>
      </c>
      <c r="M47" s="168" cm="1">
        <f t="array" ref="M47">ROUNDDOWN(VLOOKUP(M$32,'1.2.1 Kosten pro m2'!$B$13:$C$31,2,FALSE)*VLOOKUP($B47&amp;$C47,CHOOSE({1,2},'1.2.2 Austarierung'!$A$42:$A$50&amp;'1.2.2 Austarierung'!$B$42:$B$50,'1.2.2 Austarierung'!$D$42:$D$50),2,0),0)</f>
        <v>85</v>
      </c>
      <c r="N47" s="168" cm="1">
        <f t="array" ref="N47">ROUNDDOWN(VLOOKUP(N$32,'1.2.1 Kosten pro m2'!$B$13:$C$31,2,FALSE)*VLOOKUP($B47&amp;$C47,CHOOSE({1,2},'1.2.2 Austarierung'!$A$42:$A$50&amp;'1.2.2 Austarierung'!$B$42:$B$50,'1.2.2 Austarierung'!$D$42:$D$50),2,0),0)</f>
        <v>102</v>
      </c>
      <c r="O47" s="168" cm="1">
        <f t="array" ref="O47">ROUNDDOWN(VLOOKUP(O$32,'1.2.1 Kosten pro m2'!$B$13:$C$31,2,FALSE)*VLOOKUP($B47&amp;$C47,CHOOSE({1,2},'1.2.2 Austarierung'!$A$42:$A$50&amp;'1.2.2 Austarierung'!$B$42:$B$50,'1.2.2 Austarierung'!$D$42:$D$50),2,0),0)</f>
        <v>11</v>
      </c>
      <c r="P47" s="168" cm="1">
        <f t="array" ref="P47">ROUNDDOWN(VLOOKUP(P$32,'1.2.1 Kosten pro m2'!$B$13:$C$31,2,FALSE)*VLOOKUP($B47&amp;$C47,CHOOSE({1,2},'1.2.2 Austarierung'!$A$42:$A$50&amp;'1.2.2 Austarierung'!$B$42:$B$50,'1.2.2 Austarierung'!$D$42:$D$50),2,0),0)</f>
        <v>465</v>
      </c>
      <c r="Q47" s="168" cm="1">
        <f t="array" ref="Q47">ROUNDDOWN(VLOOKUP(Q$32,'1.2.1 Kosten pro m2'!$B$13:$C$31,2,FALSE)*VLOOKUP($B47&amp;$C47,CHOOSE({1,2},'1.2.2 Austarierung'!$A$42:$A$50&amp;'1.2.2 Austarierung'!$B$42:$B$50,'1.2.2 Austarierung'!$D$42:$D$50),2,0),0)</f>
        <v>245</v>
      </c>
      <c r="R47" s="168" cm="1">
        <f t="array" ref="R47">ROUNDDOWN(VLOOKUP(R$32,'1.2.1 Kosten pro m2'!$B$13:$C$31,2,FALSE)*VLOOKUP($B47&amp;$C47,CHOOSE({1,2},'1.2.2 Austarierung'!$A$42:$A$50&amp;'1.2.2 Austarierung'!$B$42:$B$50,'1.2.2 Austarierung'!$D$42:$D$50),2,0),0)</f>
        <v>589</v>
      </c>
      <c r="S47" s="168" cm="1">
        <f t="array" ref="S47">ROUNDDOWN(VLOOKUP(S$32,'1.2.1 Kosten pro m2'!$B$13:$C$31,2,FALSE)*VLOOKUP($B47&amp;$C47,CHOOSE({1,2},'1.2.2 Austarierung'!$A$42:$A$50&amp;'1.2.2 Austarierung'!$B$42:$B$50,'1.2.2 Austarierung'!$D$42:$D$50),2,0),0)</f>
        <v>164</v>
      </c>
      <c r="T47" s="168" cm="1">
        <f t="array" ref="T47">ROUNDDOWN(VLOOKUP(T$32,'1.2.1 Kosten pro m2'!$B$13:$C$31,2,FALSE)*VLOOKUP($B47&amp;$C47,CHOOSE({1,2},'1.2.2 Austarierung'!$A$42:$A$50&amp;'1.2.2 Austarierung'!$B$42:$B$50,'1.2.2 Austarierung'!$D$42:$D$50),2,0),0)</f>
        <v>943</v>
      </c>
      <c r="U47" s="168" cm="1">
        <f t="array" ref="U47">ROUNDDOWN(VLOOKUP(U$32,'1.2.1 Kosten pro m2'!$B$13:$C$31,2,FALSE)*VLOOKUP($B47&amp;$C47,CHOOSE({1,2},'1.2.2 Austarierung'!$A$42:$A$50&amp;'1.2.2 Austarierung'!$B$42:$B$50,'1.2.2 Austarierung'!$D$42:$D$50),2,0),0)</f>
        <v>389</v>
      </c>
      <c r="V47" s="168" cm="1">
        <f t="array" ref="V47">ROUNDDOWN(VLOOKUP(V$32,'1.2.1 Kosten pro m2'!$B$13:$C$31,2,FALSE)*VLOOKUP($B47&amp;$C47,CHOOSE({1,2},'1.2.2 Austarierung'!$A$42:$A$50&amp;'1.2.2 Austarierung'!$B$42:$B$50,'1.2.2 Austarierung'!$D$42:$D$50),2,0),0)</f>
        <v>621</v>
      </c>
      <c r="X47" s="172">
        <f t="shared" si="0"/>
        <v>72.600000000000009</v>
      </c>
      <c r="Y47" s="173">
        <f>X47/'1.2.1 Kosten pro m2'!C$13</f>
        <v>0.32742545037705473</v>
      </c>
      <c r="Z47" s="174">
        <f>'1.2.2 Austarierung'!D47</f>
        <v>0.3</v>
      </c>
      <c r="AA47" s="175">
        <f t="shared" si="1"/>
        <v>0</v>
      </c>
    </row>
    <row r="48" spans="1:27" s="169" customFormat="1">
      <c r="A48" s="165" t="str">
        <f>'1.1 Dropdown-Daten'!F$7</f>
        <v>Modernisierung zu einem EG70EE</v>
      </c>
      <c r="B48" s="170" t="str">
        <f>'1.1 Dropdown-Daten'!$D$13</f>
        <v>(Beihilfefrei)</v>
      </c>
      <c r="C48" s="167" t="str">
        <f>'1.1 Dropdown-Daten'!$D$6</f>
        <v>Klein</v>
      </c>
      <c r="D48" s="168" cm="1">
        <f t="array" ref="D48">ROUNDDOWN(VLOOKUP(D$32,'1.2.1 Kosten pro m2'!$B$13:$C$31,2,FALSE)*VLOOKUP($B48&amp;$C48,CHOOSE({1,2},'1.2.2 Austarierung'!$A$42:$A$50&amp;'1.2.2 Austarierung'!$B$42:$B$50,'1.2.2 Austarierung'!$D$42:$D$50),2,0),0)</f>
        <v>144</v>
      </c>
      <c r="E48" s="168" cm="1">
        <f t="array" ref="E48">ROUNDDOWN(VLOOKUP(E$32,'1.2.1 Kosten pro m2'!$B$13:$C$31,2,FALSE)*VLOOKUP($B48&amp;$C48,CHOOSE({1,2},'1.2.2 Austarierung'!$A$42:$A$50&amp;'1.2.2 Austarierung'!$B$42:$B$50,'1.2.2 Austarierung'!$D$42:$D$50),2,0),0)</f>
        <v>209</v>
      </c>
      <c r="F48" s="168" cm="1">
        <f t="array" ref="F48">ROUNDDOWN(VLOOKUP(F$32,'1.2.1 Kosten pro m2'!$B$13:$C$31,2,FALSE)*VLOOKUP($B48&amp;$C48,CHOOSE({1,2},'1.2.2 Austarierung'!$A$42:$A$50&amp;'1.2.2 Austarierung'!$B$42:$B$50,'1.2.2 Austarierung'!$D$42:$D$50),2,0),0)</f>
        <v>19</v>
      </c>
      <c r="G48" s="168" cm="1">
        <f t="array" ref="G48">ROUNDDOWN(VLOOKUP(G$32,'1.2.1 Kosten pro m2'!$B$13:$C$31,2,FALSE)*VLOOKUP($B48&amp;$C48,CHOOSE({1,2},'1.2.2 Austarierung'!$A$42:$A$50&amp;'1.2.2 Austarierung'!$B$42:$B$50,'1.2.2 Austarierung'!$D$42:$D$50),2,0),0)</f>
        <v>74</v>
      </c>
      <c r="H48" s="168" cm="1">
        <f t="array" ref="H48">ROUNDDOWN(VLOOKUP(H$32,'1.2.1 Kosten pro m2'!$B$13:$C$31,2,FALSE)*VLOOKUP($B48&amp;$C48,CHOOSE({1,2},'1.2.2 Austarierung'!$A$42:$A$50&amp;'1.2.2 Austarierung'!$B$42:$B$50,'1.2.2 Austarierung'!$D$42:$D$50),2,0),0)</f>
        <v>143</v>
      </c>
      <c r="I48" s="168" cm="1">
        <f t="array" ref="I48">ROUNDDOWN(VLOOKUP(I$32,'1.2.1 Kosten pro m2'!$B$13:$C$31,2,FALSE)*VLOOKUP($B48&amp;$C48,CHOOSE({1,2},'1.2.2 Austarierung'!$A$42:$A$50&amp;'1.2.2 Austarierung'!$B$42:$B$50,'1.2.2 Austarierung'!$D$42:$D$50),2,0),0)</f>
        <v>45</v>
      </c>
      <c r="J48" s="168" cm="1">
        <f t="array" ref="J48">ROUNDDOWN(VLOOKUP(J$32,'1.2.1 Kosten pro m2'!$B$13:$C$31,2,FALSE)*VLOOKUP($B48&amp;$C48,CHOOSE({1,2},'1.2.2 Austarierung'!$A$42:$A$50&amp;'1.2.2 Austarierung'!$B$42:$B$50,'1.2.2 Austarierung'!$D$42:$D$50),2,0),0)</f>
        <v>44</v>
      </c>
      <c r="K48" s="168" cm="1">
        <f t="array" ref="K48">ROUNDDOWN(VLOOKUP(K$32,'1.2.1 Kosten pro m2'!$B$13:$C$31,2,FALSE)*VLOOKUP($B48&amp;$C48,CHOOSE({1,2},'1.2.2 Austarierung'!$A$42:$A$50&amp;'1.2.2 Austarierung'!$B$42:$B$50,'1.2.2 Austarierung'!$D$42:$D$50),2,0),0)</f>
        <v>82</v>
      </c>
      <c r="L48" s="168" cm="1">
        <f t="array" ref="L48">ROUNDDOWN(VLOOKUP(L$32,'1.2.1 Kosten pro m2'!$B$13:$C$31,2,FALSE)*VLOOKUP($B48&amp;$C48,CHOOSE({1,2},'1.2.2 Austarierung'!$A$42:$A$50&amp;'1.2.2 Austarierung'!$B$42:$B$50,'1.2.2 Austarierung'!$D$42:$D$50),2,0),0)</f>
        <v>162</v>
      </c>
      <c r="M48" s="168" cm="1">
        <f t="array" ref="M48">ROUNDDOWN(VLOOKUP(M$32,'1.2.1 Kosten pro m2'!$B$13:$C$31,2,FALSE)*VLOOKUP($B48&amp;$C48,CHOOSE({1,2},'1.2.2 Austarierung'!$A$42:$A$50&amp;'1.2.2 Austarierung'!$B$42:$B$50,'1.2.2 Austarierung'!$D$42:$D$50),2,0),0)</f>
        <v>186</v>
      </c>
      <c r="N48" s="168" cm="1">
        <f t="array" ref="N48">ROUNDDOWN(VLOOKUP(N$32,'1.2.1 Kosten pro m2'!$B$13:$C$31,2,FALSE)*VLOOKUP($B48&amp;$C48,CHOOSE({1,2},'1.2.2 Austarierung'!$A$42:$A$50&amp;'1.2.2 Austarierung'!$B$42:$B$50,'1.2.2 Austarierung'!$D$42:$D$50),2,0),0)</f>
        <v>221</v>
      </c>
      <c r="O48" s="168" cm="1">
        <f t="array" ref="O48">ROUNDDOWN(VLOOKUP(O$32,'1.2.1 Kosten pro m2'!$B$13:$C$31,2,FALSE)*VLOOKUP($B48&amp;$C48,CHOOSE({1,2},'1.2.2 Austarierung'!$A$42:$A$50&amp;'1.2.2 Austarierung'!$B$42:$B$50,'1.2.2 Austarierung'!$D$42:$D$50),2,0),0)</f>
        <v>25</v>
      </c>
      <c r="P48" s="168" cm="1">
        <f t="array" ref="P48">ROUNDDOWN(VLOOKUP(P$32,'1.2.1 Kosten pro m2'!$B$13:$C$31,2,FALSE)*VLOOKUP($B48&amp;$C48,CHOOSE({1,2},'1.2.2 Austarierung'!$A$42:$A$50&amp;'1.2.2 Austarierung'!$B$42:$B$50,'1.2.2 Austarierung'!$D$42:$D$50),2,0),0)</f>
        <v>1008</v>
      </c>
      <c r="Q48" s="168" cm="1">
        <f t="array" ref="Q48">ROUNDDOWN(VLOOKUP(Q$32,'1.2.1 Kosten pro m2'!$B$13:$C$31,2,FALSE)*VLOOKUP($B48&amp;$C48,CHOOSE({1,2},'1.2.2 Austarierung'!$A$42:$A$50&amp;'1.2.2 Austarierung'!$B$42:$B$50,'1.2.2 Austarierung'!$D$42:$D$50),2,0),0)</f>
        <v>531</v>
      </c>
      <c r="R48" s="168" cm="1">
        <f t="array" ref="R48">ROUNDDOWN(VLOOKUP(R$32,'1.2.1 Kosten pro m2'!$B$13:$C$31,2,FALSE)*VLOOKUP($B48&amp;$C48,CHOOSE({1,2},'1.2.2 Austarierung'!$A$42:$A$50&amp;'1.2.2 Austarierung'!$B$42:$B$50,'1.2.2 Austarierung'!$D$42:$D$50),2,0),0)</f>
        <v>1277</v>
      </c>
      <c r="S48" s="168" cm="1">
        <f t="array" ref="S48">ROUNDDOWN(VLOOKUP(S$32,'1.2.1 Kosten pro m2'!$B$13:$C$31,2,FALSE)*VLOOKUP($B48&amp;$C48,CHOOSE({1,2},'1.2.2 Austarierung'!$A$42:$A$50&amp;'1.2.2 Austarierung'!$B$42:$B$50,'1.2.2 Austarierung'!$D$42:$D$50),2,0),0)</f>
        <v>356</v>
      </c>
      <c r="T48" s="168" cm="1">
        <f t="array" ref="T48">ROUNDDOWN(VLOOKUP(T$32,'1.2.1 Kosten pro m2'!$B$13:$C$31,2,FALSE)*VLOOKUP($B48&amp;$C48,CHOOSE({1,2},'1.2.2 Austarierung'!$A$42:$A$50&amp;'1.2.2 Austarierung'!$B$42:$B$50,'1.2.2 Austarierung'!$D$42:$D$50),2,0),0)</f>
        <v>2045</v>
      </c>
      <c r="U48" s="168" cm="1">
        <f t="array" ref="U48">ROUNDDOWN(VLOOKUP(U$32,'1.2.1 Kosten pro m2'!$B$13:$C$31,2,FALSE)*VLOOKUP($B48&amp;$C48,CHOOSE({1,2},'1.2.2 Austarierung'!$A$42:$A$50&amp;'1.2.2 Austarierung'!$B$42:$B$50,'1.2.2 Austarierung'!$D$42:$D$50),2,0),0)</f>
        <v>844</v>
      </c>
      <c r="V48" s="168" cm="1">
        <f t="array" ref="V48">ROUNDDOWN(VLOOKUP(V$32,'1.2.1 Kosten pro m2'!$B$13:$C$31,2,FALSE)*VLOOKUP($B48&amp;$C48,CHOOSE({1,2},'1.2.2 Austarierung'!$A$42:$A$50&amp;'1.2.2 Austarierung'!$B$42:$B$50,'1.2.2 Austarierung'!$D$42:$D$50),2,0),0)</f>
        <v>1346</v>
      </c>
      <c r="X48" s="172">
        <f t="shared" si="0"/>
        <v>133.10000000000002</v>
      </c>
      <c r="Y48" s="173">
        <f>X48/'1.2.1 Kosten pro m2'!C$13</f>
        <v>0.60027999235793372</v>
      </c>
      <c r="Z48" s="174">
        <f>'1.2.2 Austarierung'!D48</f>
        <v>0.65</v>
      </c>
      <c r="AA48" s="175">
        <f t="shared" si="1"/>
        <v>0.19008264462809921</v>
      </c>
    </row>
    <row r="49" spans="1:27" s="169" customFormat="1">
      <c r="A49" s="165" t="str">
        <f>'1.1 Dropdown-Daten'!F$7</f>
        <v>Modernisierung zu einem EG70EE</v>
      </c>
      <c r="B49" s="170" t="str">
        <f>'1.1 Dropdown-Daten'!$D$13</f>
        <v>(Beihilfefrei)</v>
      </c>
      <c r="C49" s="167" t="str">
        <f>'1.1 Dropdown-Daten'!$D$7</f>
        <v>Mittel</v>
      </c>
      <c r="D49" s="168" cm="1">
        <f t="array" ref="D49">ROUNDDOWN(VLOOKUP(D$32,'1.2.1 Kosten pro m2'!$B$13:$C$31,2,FALSE)*VLOOKUP($B49&amp;$C49,CHOOSE({1,2},'1.2.2 Austarierung'!$A$42:$A$50&amp;'1.2.2 Austarierung'!$B$42:$B$50,'1.2.2 Austarierung'!$D$42:$D$50),2,0),0)</f>
        <v>121</v>
      </c>
      <c r="E49" s="168" cm="1">
        <f t="array" ref="E49">ROUNDDOWN(VLOOKUP(E$32,'1.2.1 Kosten pro m2'!$B$13:$C$31,2,FALSE)*VLOOKUP($B49&amp;$C49,CHOOSE({1,2},'1.2.2 Austarierung'!$A$42:$A$50&amp;'1.2.2 Austarierung'!$B$42:$B$50,'1.2.2 Austarierung'!$D$42:$D$50),2,0),0)</f>
        <v>177</v>
      </c>
      <c r="F49" s="168" cm="1">
        <f t="array" ref="F49">ROUNDDOWN(VLOOKUP(F$32,'1.2.1 Kosten pro m2'!$B$13:$C$31,2,FALSE)*VLOOKUP($B49&amp;$C49,CHOOSE({1,2},'1.2.2 Austarierung'!$A$42:$A$50&amp;'1.2.2 Austarierung'!$B$42:$B$50,'1.2.2 Austarierung'!$D$42:$D$50),2,0),0)</f>
        <v>16</v>
      </c>
      <c r="G49" s="168" cm="1">
        <f t="array" ref="G49">ROUNDDOWN(VLOOKUP(G$32,'1.2.1 Kosten pro m2'!$B$13:$C$31,2,FALSE)*VLOOKUP($B49&amp;$C49,CHOOSE({1,2},'1.2.2 Austarierung'!$A$42:$A$50&amp;'1.2.2 Austarierung'!$B$42:$B$50,'1.2.2 Austarierung'!$D$42:$D$50),2,0),0)</f>
        <v>62</v>
      </c>
      <c r="H49" s="168" cm="1">
        <f t="array" ref="H49">ROUNDDOWN(VLOOKUP(H$32,'1.2.1 Kosten pro m2'!$B$13:$C$31,2,FALSE)*VLOOKUP($B49&amp;$C49,CHOOSE({1,2},'1.2.2 Austarierung'!$A$42:$A$50&amp;'1.2.2 Austarierung'!$B$42:$B$50,'1.2.2 Austarierung'!$D$42:$D$50),2,0),0)</f>
        <v>121</v>
      </c>
      <c r="I49" s="168" cm="1">
        <f t="array" ref="I49">ROUNDDOWN(VLOOKUP(I$32,'1.2.1 Kosten pro m2'!$B$13:$C$31,2,FALSE)*VLOOKUP($B49&amp;$C49,CHOOSE({1,2},'1.2.2 Austarierung'!$A$42:$A$50&amp;'1.2.2 Austarierung'!$B$42:$B$50,'1.2.2 Austarierung'!$D$42:$D$50),2,0),0)</f>
        <v>38</v>
      </c>
      <c r="J49" s="168" cm="1">
        <f t="array" ref="J49">ROUNDDOWN(VLOOKUP(J$32,'1.2.1 Kosten pro m2'!$B$13:$C$31,2,FALSE)*VLOOKUP($B49&amp;$C49,CHOOSE({1,2},'1.2.2 Austarierung'!$A$42:$A$50&amp;'1.2.2 Austarierung'!$B$42:$B$50,'1.2.2 Austarierung'!$D$42:$D$50),2,0),0)</f>
        <v>37</v>
      </c>
      <c r="K49" s="168" cm="1">
        <f t="array" ref="K49">ROUNDDOWN(VLOOKUP(K$32,'1.2.1 Kosten pro m2'!$B$13:$C$31,2,FALSE)*VLOOKUP($B49&amp;$C49,CHOOSE({1,2},'1.2.2 Austarierung'!$A$42:$A$50&amp;'1.2.2 Austarierung'!$B$42:$B$50,'1.2.2 Austarierung'!$D$42:$D$50),2,0),0)</f>
        <v>69</v>
      </c>
      <c r="L49" s="168" cm="1">
        <f t="array" ref="L49">ROUNDDOWN(VLOOKUP(L$32,'1.2.1 Kosten pro m2'!$B$13:$C$31,2,FALSE)*VLOOKUP($B49&amp;$C49,CHOOSE({1,2},'1.2.2 Austarierung'!$A$42:$A$50&amp;'1.2.2 Austarierung'!$B$42:$B$50,'1.2.2 Austarierung'!$D$42:$D$50),2,0),0)</f>
        <v>137</v>
      </c>
      <c r="M49" s="168" cm="1">
        <f t="array" ref="M49">ROUNDDOWN(VLOOKUP(M$32,'1.2.1 Kosten pro m2'!$B$13:$C$31,2,FALSE)*VLOOKUP($B49&amp;$C49,CHOOSE({1,2},'1.2.2 Austarierung'!$A$42:$A$50&amp;'1.2.2 Austarierung'!$B$42:$B$50,'1.2.2 Austarierung'!$D$42:$D$50),2,0),0)</f>
        <v>157</v>
      </c>
      <c r="N49" s="168" cm="1">
        <f t="array" ref="N49">ROUNDDOWN(VLOOKUP(N$32,'1.2.1 Kosten pro m2'!$B$13:$C$31,2,FALSE)*VLOOKUP($B49&amp;$C49,CHOOSE({1,2},'1.2.2 Austarierung'!$A$42:$A$50&amp;'1.2.2 Austarierung'!$B$42:$B$50,'1.2.2 Austarierung'!$D$42:$D$50),2,0),0)</f>
        <v>187</v>
      </c>
      <c r="O49" s="168" cm="1">
        <f t="array" ref="O49">ROUNDDOWN(VLOOKUP(O$32,'1.2.1 Kosten pro m2'!$B$13:$C$31,2,FALSE)*VLOOKUP($B49&amp;$C49,CHOOSE({1,2},'1.2.2 Austarierung'!$A$42:$A$50&amp;'1.2.2 Austarierung'!$B$42:$B$50,'1.2.2 Austarierung'!$D$42:$D$50),2,0),0)</f>
        <v>21</v>
      </c>
      <c r="P49" s="168" cm="1">
        <f t="array" ref="P49">ROUNDDOWN(VLOOKUP(P$32,'1.2.1 Kosten pro m2'!$B$13:$C$31,2,FALSE)*VLOOKUP($B49&amp;$C49,CHOOSE({1,2},'1.2.2 Austarierung'!$A$42:$A$50&amp;'1.2.2 Austarierung'!$B$42:$B$50,'1.2.2 Austarierung'!$D$42:$D$50),2,0),0)</f>
        <v>853</v>
      </c>
      <c r="Q49" s="168" cm="1">
        <f t="array" ref="Q49">ROUNDDOWN(VLOOKUP(Q$32,'1.2.1 Kosten pro m2'!$B$13:$C$31,2,FALSE)*VLOOKUP($B49&amp;$C49,CHOOSE({1,2},'1.2.2 Austarierung'!$A$42:$A$50&amp;'1.2.2 Austarierung'!$B$42:$B$50,'1.2.2 Austarierung'!$D$42:$D$50),2,0),0)</f>
        <v>449</v>
      </c>
      <c r="R49" s="168" cm="1">
        <f t="array" ref="R49">ROUNDDOWN(VLOOKUP(R$32,'1.2.1 Kosten pro m2'!$B$13:$C$31,2,FALSE)*VLOOKUP($B49&amp;$C49,CHOOSE({1,2},'1.2.2 Austarierung'!$A$42:$A$50&amp;'1.2.2 Austarierung'!$B$42:$B$50,'1.2.2 Austarierung'!$D$42:$D$50),2,0),0)</f>
        <v>1080</v>
      </c>
      <c r="S49" s="168" cm="1">
        <f t="array" ref="S49">ROUNDDOWN(VLOOKUP(S$32,'1.2.1 Kosten pro m2'!$B$13:$C$31,2,FALSE)*VLOOKUP($B49&amp;$C49,CHOOSE({1,2},'1.2.2 Austarierung'!$A$42:$A$50&amp;'1.2.2 Austarierung'!$B$42:$B$50,'1.2.2 Austarierung'!$D$42:$D$50),2,0),0)</f>
        <v>301</v>
      </c>
      <c r="T49" s="168" cm="1">
        <f t="array" ref="T49">ROUNDDOWN(VLOOKUP(T$32,'1.2.1 Kosten pro m2'!$B$13:$C$31,2,FALSE)*VLOOKUP($B49&amp;$C49,CHOOSE({1,2},'1.2.2 Austarierung'!$A$42:$A$50&amp;'1.2.2 Austarierung'!$B$42:$B$50,'1.2.2 Austarierung'!$D$42:$D$50),2,0),0)</f>
        <v>1730</v>
      </c>
      <c r="U49" s="168" cm="1">
        <f t="array" ref="U49">ROUNDDOWN(VLOOKUP(U$32,'1.2.1 Kosten pro m2'!$B$13:$C$31,2,FALSE)*VLOOKUP($B49&amp;$C49,CHOOSE({1,2},'1.2.2 Austarierung'!$A$42:$A$50&amp;'1.2.2 Austarierung'!$B$42:$B$50,'1.2.2 Austarierung'!$D$42:$D$50),2,0),0)</f>
        <v>714</v>
      </c>
      <c r="V49" s="168" cm="1">
        <f t="array" ref="V49">ROUNDDOWN(VLOOKUP(V$32,'1.2.1 Kosten pro m2'!$B$13:$C$31,2,FALSE)*VLOOKUP($B49&amp;$C49,CHOOSE({1,2},'1.2.2 Austarierung'!$A$42:$A$50&amp;'1.2.2 Austarierung'!$B$42:$B$50,'1.2.2 Austarierung'!$D$42:$D$50),2,0),0)</f>
        <v>1139</v>
      </c>
      <c r="X49" s="172">
        <f t="shared" si="0"/>
        <v>108.9</v>
      </c>
      <c r="Y49" s="173">
        <f>X49/'1.2.1 Kosten pro m2'!C$13</f>
        <v>0.49113817556558204</v>
      </c>
      <c r="Z49" s="174">
        <f>'1.2.2 Austarierung'!D49</f>
        <v>0.55000000000000004</v>
      </c>
      <c r="AA49" s="175">
        <f t="shared" si="1"/>
        <v>0.22222222222222232</v>
      </c>
    </row>
    <row r="50" spans="1:27" s="169" customFormat="1">
      <c r="A50" s="165" t="str">
        <f>'1.1 Dropdown-Daten'!F$7</f>
        <v>Modernisierung zu einem EG70EE</v>
      </c>
      <c r="B50" s="170" t="str">
        <f>'1.1 Dropdown-Daten'!$D$13</f>
        <v>(Beihilfefrei)</v>
      </c>
      <c r="C50" s="167" t="str">
        <f>'1.1 Dropdown-Daten'!$D$8</f>
        <v>Groß</v>
      </c>
      <c r="D50" s="168" cm="1">
        <f t="array" ref="D50">ROUNDDOWN(VLOOKUP(D$32,'1.2.1 Kosten pro m2'!$B$13:$C$31,2,FALSE)*VLOOKUP($B50&amp;$C50,CHOOSE({1,2},'1.2.2 Austarierung'!$A$42:$A$50&amp;'1.2.2 Austarierung'!$B$42:$B$50,'1.2.2 Austarierung'!$D$42:$D$50),2,0),0)</f>
        <v>110</v>
      </c>
      <c r="E50" s="168" cm="1">
        <f t="array" ref="E50">ROUNDDOWN(VLOOKUP(E$32,'1.2.1 Kosten pro m2'!$B$13:$C$31,2,FALSE)*VLOOKUP($B50&amp;$C50,CHOOSE({1,2},'1.2.2 Austarierung'!$A$42:$A$50&amp;'1.2.2 Austarierung'!$B$42:$B$50,'1.2.2 Austarierung'!$D$42:$D$50),2,0),0)</f>
        <v>161</v>
      </c>
      <c r="F50" s="168" cm="1">
        <f t="array" ref="F50">ROUNDDOWN(VLOOKUP(F$32,'1.2.1 Kosten pro m2'!$B$13:$C$31,2,FALSE)*VLOOKUP($B50&amp;$C50,CHOOSE({1,2},'1.2.2 Austarierung'!$A$42:$A$50&amp;'1.2.2 Austarierung'!$B$42:$B$50,'1.2.2 Austarierung'!$D$42:$D$50),2,0),0)</f>
        <v>14</v>
      </c>
      <c r="G50" s="168" cm="1">
        <f t="array" ref="G50">ROUNDDOWN(VLOOKUP(G$32,'1.2.1 Kosten pro m2'!$B$13:$C$31,2,FALSE)*VLOOKUP($B50&amp;$C50,CHOOSE({1,2},'1.2.2 Austarierung'!$A$42:$A$50&amp;'1.2.2 Austarierung'!$B$42:$B$50,'1.2.2 Austarierung'!$D$42:$D$50),2,0),0)</f>
        <v>57</v>
      </c>
      <c r="H50" s="168" cm="1">
        <f t="array" ref="H50">ROUNDDOWN(VLOOKUP(H$32,'1.2.1 Kosten pro m2'!$B$13:$C$31,2,FALSE)*VLOOKUP($B50&amp;$C50,CHOOSE({1,2},'1.2.2 Austarierung'!$A$42:$A$50&amp;'1.2.2 Austarierung'!$B$42:$B$50,'1.2.2 Austarierung'!$D$42:$D$50),2,0),0)</f>
        <v>110</v>
      </c>
      <c r="I50" s="168" cm="1">
        <f t="array" ref="I50">ROUNDDOWN(VLOOKUP(I$32,'1.2.1 Kosten pro m2'!$B$13:$C$31,2,FALSE)*VLOOKUP($B50&amp;$C50,CHOOSE({1,2},'1.2.2 Austarierung'!$A$42:$A$50&amp;'1.2.2 Austarierung'!$B$42:$B$50,'1.2.2 Austarierung'!$D$42:$D$50),2,0),0)</f>
        <v>35</v>
      </c>
      <c r="J50" s="168" cm="1">
        <f t="array" ref="J50">ROUNDDOWN(VLOOKUP(J$32,'1.2.1 Kosten pro m2'!$B$13:$C$31,2,FALSE)*VLOOKUP($B50&amp;$C50,CHOOSE({1,2},'1.2.2 Austarierung'!$A$42:$A$50&amp;'1.2.2 Austarierung'!$B$42:$B$50,'1.2.2 Austarierung'!$D$42:$D$50),2,0),0)</f>
        <v>34</v>
      </c>
      <c r="K50" s="168" cm="1">
        <f t="array" ref="K50">ROUNDDOWN(VLOOKUP(K$32,'1.2.1 Kosten pro m2'!$B$13:$C$31,2,FALSE)*VLOOKUP($B50&amp;$C50,CHOOSE({1,2},'1.2.2 Austarierung'!$A$42:$A$50&amp;'1.2.2 Austarierung'!$B$42:$B$50,'1.2.2 Austarierung'!$D$42:$D$50),2,0),0)</f>
        <v>63</v>
      </c>
      <c r="L50" s="168" cm="1">
        <f t="array" ref="L50">ROUNDDOWN(VLOOKUP(L$32,'1.2.1 Kosten pro m2'!$B$13:$C$31,2,FALSE)*VLOOKUP($B50&amp;$C50,CHOOSE({1,2},'1.2.2 Austarierung'!$A$42:$A$50&amp;'1.2.2 Austarierung'!$B$42:$B$50,'1.2.2 Austarierung'!$D$42:$D$50),2,0),0)</f>
        <v>125</v>
      </c>
      <c r="M50" s="168" cm="1">
        <f t="array" ref="M50">ROUNDDOWN(VLOOKUP(M$32,'1.2.1 Kosten pro m2'!$B$13:$C$31,2,FALSE)*VLOOKUP($B50&amp;$C50,CHOOSE({1,2},'1.2.2 Austarierung'!$A$42:$A$50&amp;'1.2.2 Austarierung'!$B$42:$B$50,'1.2.2 Austarierung'!$D$42:$D$50),2,0),0)</f>
        <v>143</v>
      </c>
      <c r="N50" s="168" cm="1">
        <f t="array" ref="N50">ROUNDDOWN(VLOOKUP(N$32,'1.2.1 Kosten pro m2'!$B$13:$C$31,2,FALSE)*VLOOKUP($B50&amp;$C50,CHOOSE({1,2},'1.2.2 Austarierung'!$A$42:$A$50&amp;'1.2.2 Austarierung'!$B$42:$B$50,'1.2.2 Austarierung'!$D$42:$D$50),2,0),0)</f>
        <v>170</v>
      </c>
      <c r="O50" s="168" cm="1">
        <f t="array" ref="O50">ROUNDDOWN(VLOOKUP(O$32,'1.2.1 Kosten pro m2'!$B$13:$C$31,2,FALSE)*VLOOKUP($B50&amp;$C50,CHOOSE({1,2},'1.2.2 Austarierung'!$A$42:$A$50&amp;'1.2.2 Austarierung'!$B$42:$B$50,'1.2.2 Austarierung'!$D$42:$D$50),2,0),0)</f>
        <v>19</v>
      </c>
      <c r="P50" s="168" cm="1">
        <f t="array" ref="P50">ROUNDDOWN(VLOOKUP(P$32,'1.2.1 Kosten pro m2'!$B$13:$C$31,2,FALSE)*VLOOKUP($B50&amp;$C50,CHOOSE({1,2},'1.2.2 Austarierung'!$A$42:$A$50&amp;'1.2.2 Austarierung'!$B$42:$B$50,'1.2.2 Austarierung'!$D$42:$D$50),2,0),0)</f>
        <v>775</v>
      </c>
      <c r="Q50" s="168" cm="1">
        <f t="array" ref="Q50">ROUNDDOWN(VLOOKUP(Q$32,'1.2.1 Kosten pro m2'!$B$13:$C$31,2,FALSE)*VLOOKUP($B50&amp;$C50,CHOOSE({1,2},'1.2.2 Austarierung'!$A$42:$A$50&amp;'1.2.2 Austarierung'!$B$42:$B$50,'1.2.2 Austarierung'!$D$42:$D$50),2,0),0)</f>
        <v>408</v>
      </c>
      <c r="R50" s="168" cm="1">
        <f t="array" ref="R50">ROUNDDOWN(VLOOKUP(R$32,'1.2.1 Kosten pro m2'!$B$13:$C$31,2,FALSE)*VLOOKUP($B50&amp;$C50,CHOOSE({1,2},'1.2.2 Austarierung'!$A$42:$A$50&amp;'1.2.2 Austarierung'!$B$42:$B$50,'1.2.2 Austarierung'!$D$42:$D$50),2,0),0)</f>
        <v>982</v>
      </c>
      <c r="S50" s="168" cm="1">
        <f t="array" ref="S50">ROUNDDOWN(VLOOKUP(S$32,'1.2.1 Kosten pro m2'!$B$13:$C$31,2,FALSE)*VLOOKUP($B50&amp;$C50,CHOOSE({1,2},'1.2.2 Austarierung'!$A$42:$A$50&amp;'1.2.2 Austarierung'!$B$42:$B$50,'1.2.2 Austarierung'!$D$42:$D$50),2,0),0)</f>
        <v>274</v>
      </c>
      <c r="T50" s="168" cm="1">
        <f t="array" ref="T50">ROUNDDOWN(VLOOKUP(T$32,'1.2.1 Kosten pro m2'!$B$13:$C$31,2,FALSE)*VLOOKUP($B50&amp;$C50,CHOOSE({1,2},'1.2.2 Austarierung'!$A$42:$A$50&amp;'1.2.2 Austarierung'!$B$42:$B$50,'1.2.2 Austarierung'!$D$42:$D$50),2,0),0)</f>
        <v>1573</v>
      </c>
      <c r="U50" s="168" cm="1">
        <f t="array" ref="U50">ROUNDDOWN(VLOOKUP(U$32,'1.2.1 Kosten pro m2'!$B$13:$C$31,2,FALSE)*VLOOKUP($B50&amp;$C50,CHOOSE({1,2},'1.2.2 Austarierung'!$A$42:$A$50&amp;'1.2.2 Austarierung'!$B$42:$B$50,'1.2.2 Austarierung'!$D$42:$D$50),2,0),0)</f>
        <v>649</v>
      </c>
      <c r="V50" s="168" cm="1">
        <f t="array" ref="V50">ROUNDDOWN(VLOOKUP(V$32,'1.2.1 Kosten pro m2'!$B$13:$C$31,2,FALSE)*VLOOKUP($B50&amp;$C50,CHOOSE({1,2},'1.2.2 Austarierung'!$A$42:$A$50&amp;'1.2.2 Austarierung'!$B$42:$B$50,'1.2.2 Austarierung'!$D$42:$D$50),2,0),0)</f>
        <v>1035</v>
      </c>
      <c r="X50" s="172">
        <f t="shared" si="0"/>
        <v>96.800000000000011</v>
      </c>
      <c r="Y50" s="173">
        <f>X50/'1.2.1 Kosten pro m2'!C$13</f>
        <v>0.4365672671694063</v>
      </c>
      <c r="Z50" s="174">
        <f>'1.2.2 Austarierung'!D50</f>
        <v>0.5</v>
      </c>
      <c r="AA50" s="175">
        <f t="shared" si="1"/>
        <v>0.25</v>
      </c>
    </row>
    <row r="51" spans="1:27">
      <c r="A51" s="14" t="str">
        <f>'1.1 Dropdown-Daten'!F$8</f>
        <v>Modernisierung mit vorgefertigten Elementen</v>
      </c>
      <c r="B51" s="134" t="str">
        <f>'1.1 Dropdown-Daten'!$D$11</f>
        <v>Allgemein</v>
      </c>
      <c r="C51" s="135" t="str">
        <f>'1.1 Dropdown-Daten'!$D$6</f>
        <v>Klein</v>
      </c>
      <c r="D51" s="164" cm="1">
        <f t="array" ref="D51">ROUNDDOWN(VLOOKUP(D$32,'1.2.1 Kosten pro m2'!$B$13:$C$31,2,FALSE)*VLOOKUP($B51&amp;$C51,CHOOSE({1,2},'1.2.2 Austarierung'!$A$61:$A$69&amp;'1.2.2 Austarierung'!$B$61:$B$69,'1.2.2 Austarierung'!$D$61:$D$69),2,0),0)</f>
        <v>88</v>
      </c>
      <c r="E51" s="164" cm="1">
        <f t="array" ref="E51">ROUNDDOWN(VLOOKUP(E$32,'1.2.1 Kosten pro m2'!$B$13:$C$31,2,FALSE)*VLOOKUP($B51&amp;$C51,CHOOSE({1,2},'1.2.2 Austarierung'!$A$61:$A$69&amp;'1.2.2 Austarierung'!$B$61:$B$69,'1.2.2 Austarierung'!$D$61:$D$69),2,0),0)</f>
        <v>128</v>
      </c>
      <c r="F51" s="164" cm="1">
        <f t="array" ref="F51">ROUNDDOWN(VLOOKUP(F$32,'1.2.1 Kosten pro m2'!$B$13:$C$31,2,FALSE)*VLOOKUP($B51&amp;$C51,CHOOSE({1,2},'1.2.2 Austarierung'!$A$61:$A$69&amp;'1.2.2 Austarierung'!$B$61:$B$69,'1.2.2 Austarierung'!$D$61:$D$69),2,0),0)</f>
        <v>11</v>
      </c>
      <c r="G51" s="164" cm="1">
        <f t="array" ref="G51">ROUNDDOWN(VLOOKUP(G$32,'1.2.1 Kosten pro m2'!$B$13:$C$31,2,FALSE)*VLOOKUP($B51&amp;$C51,CHOOSE({1,2},'1.2.2 Austarierung'!$A$61:$A$69&amp;'1.2.2 Austarierung'!$B$61:$B$69,'1.2.2 Austarierung'!$D$61:$D$69),2,0),0)</f>
        <v>45</v>
      </c>
      <c r="H51" s="164" cm="1">
        <f t="array" ref="H51">ROUNDDOWN(VLOOKUP(H$32,'1.2.1 Kosten pro m2'!$B$13:$C$31,2,FALSE)*VLOOKUP($B51&amp;$C51,CHOOSE({1,2},'1.2.2 Austarierung'!$A$61:$A$69&amp;'1.2.2 Austarierung'!$B$61:$B$69,'1.2.2 Austarierung'!$D$61:$D$69),2,0),0)</f>
        <v>88</v>
      </c>
      <c r="I51" s="164" cm="1">
        <f t="array" ref="I51">ROUNDDOWN(VLOOKUP(I$32,'1.2.1 Kosten pro m2'!$B$13:$C$31,2,FALSE)*VLOOKUP($B51&amp;$C51,CHOOSE({1,2},'1.2.2 Austarierung'!$A$61:$A$69&amp;'1.2.2 Austarierung'!$B$61:$B$69,'1.2.2 Austarierung'!$D$61:$D$69),2,0),0)</f>
        <v>28</v>
      </c>
      <c r="J51" s="164" cm="1">
        <f t="array" ref="J51">ROUNDDOWN(VLOOKUP(J$32,'1.2.1 Kosten pro m2'!$B$13:$C$31,2,FALSE)*VLOOKUP($B51&amp;$C51,CHOOSE({1,2},'1.2.2 Austarierung'!$A$61:$A$69&amp;'1.2.2 Austarierung'!$B$61:$B$69,'1.2.2 Austarierung'!$D$61:$D$69),2,0),0)</f>
        <v>27</v>
      </c>
      <c r="K51" s="164" cm="1">
        <f t="array" ref="K51">ROUNDDOWN(VLOOKUP(K$32,'1.2.1 Kosten pro m2'!$B$13:$C$31,2,FALSE)*VLOOKUP($B51&amp;$C51,CHOOSE({1,2},'1.2.2 Austarierung'!$A$61:$A$69&amp;'1.2.2 Austarierung'!$B$61:$B$69,'1.2.2 Austarierung'!$D$61:$D$69),2,0),0)</f>
        <v>50</v>
      </c>
      <c r="L51" s="164" cm="1">
        <f t="array" ref="L51">ROUNDDOWN(VLOOKUP(L$32,'1.2.1 Kosten pro m2'!$B$13:$C$31,2,FALSE)*VLOOKUP($B51&amp;$C51,CHOOSE({1,2},'1.2.2 Austarierung'!$A$61:$A$69&amp;'1.2.2 Austarierung'!$B$61:$B$69,'1.2.2 Austarierung'!$D$61:$D$69),2,0),0)</f>
        <v>100</v>
      </c>
      <c r="M51" s="164" cm="1">
        <f t="array" ref="M51">ROUNDDOWN(VLOOKUP(M$32,'1.2.1 Kosten pro m2'!$B$13:$C$31,2,FALSE)*VLOOKUP($B51&amp;$C51,CHOOSE({1,2},'1.2.2 Austarierung'!$A$61:$A$69&amp;'1.2.2 Austarierung'!$B$61:$B$69,'1.2.2 Austarierung'!$D$61:$D$69),2,0),0)</f>
        <v>114</v>
      </c>
      <c r="N51" s="164" cm="1">
        <f t="array" ref="N51">ROUNDDOWN(VLOOKUP(N$32,'1.2.1 Kosten pro m2'!$B$13:$C$31,2,FALSE)*VLOOKUP($B51&amp;$C51,CHOOSE({1,2},'1.2.2 Austarierung'!$A$61:$A$69&amp;'1.2.2 Austarierung'!$B$61:$B$69,'1.2.2 Austarierung'!$D$61:$D$69),2,0),0)</f>
        <v>136</v>
      </c>
      <c r="O51" s="164" cm="1">
        <f t="array" ref="O51">ROUNDDOWN(VLOOKUP(O$32,'1.2.1 Kosten pro m2'!$B$13:$C$31,2,FALSE)*VLOOKUP($B51&amp;$C51,CHOOSE({1,2},'1.2.2 Austarierung'!$A$61:$A$69&amp;'1.2.2 Austarierung'!$B$61:$B$69,'1.2.2 Austarierung'!$D$61:$D$69),2,0),0)</f>
        <v>15</v>
      </c>
      <c r="P51" s="164" cm="1">
        <f t="array" ref="P51">ROUNDDOWN(VLOOKUP(P$32,'1.2.1 Kosten pro m2'!$B$13:$C$31,2,FALSE)*VLOOKUP($B51&amp;$C51,CHOOSE({1,2},'1.2.2 Austarierung'!$A$61:$A$69&amp;'1.2.2 Austarierung'!$B$61:$B$69,'1.2.2 Austarierung'!$D$61:$D$69),2,0),0)</f>
        <v>620</v>
      </c>
      <c r="Q51" s="164" cm="1">
        <f t="array" ref="Q51">ROUNDDOWN(VLOOKUP(Q$32,'1.2.1 Kosten pro m2'!$B$13:$C$31,2,FALSE)*VLOOKUP($B51&amp;$C51,CHOOSE({1,2},'1.2.2 Austarierung'!$A$61:$A$69&amp;'1.2.2 Austarierung'!$B$61:$B$69,'1.2.2 Austarierung'!$D$61:$D$69),2,0),0)</f>
        <v>326</v>
      </c>
      <c r="R51" s="164" cm="1">
        <f t="array" ref="R51">ROUNDDOWN(VLOOKUP(R$32,'1.2.1 Kosten pro m2'!$B$13:$C$31,2,FALSE)*VLOOKUP($B51&amp;$C51,CHOOSE({1,2},'1.2.2 Austarierung'!$A$61:$A$69&amp;'1.2.2 Austarierung'!$B$61:$B$69,'1.2.2 Austarierung'!$D$61:$D$69),2,0),0)</f>
        <v>785</v>
      </c>
      <c r="S51" s="164" cm="1">
        <f t="array" ref="S51">ROUNDDOWN(VLOOKUP(S$32,'1.2.1 Kosten pro m2'!$B$13:$C$31,2,FALSE)*VLOOKUP($B51&amp;$C51,CHOOSE({1,2},'1.2.2 Austarierung'!$A$61:$A$69&amp;'1.2.2 Austarierung'!$B$61:$B$69,'1.2.2 Austarierung'!$D$61:$D$69),2,0),0)</f>
        <v>219</v>
      </c>
      <c r="T51" s="164" cm="1">
        <f t="array" ref="T51">ROUNDDOWN(VLOOKUP(T$32,'1.2.1 Kosten pro m2'!$B$13:$C$31,2,FALSE)*VLOOKUP($B51&amp;$C51,CHOOSE({1,2},'1.2.2 Austarierung'!$A$61:$A$69&amp;'1.2.2 Austarierung'!$B$61:$B$69,'1.2.2 Austarierung'!$D$61:$D$69),2,0),0)</f>
        <v>1258</v>
      </c>
      <c r="U51" s="164" cm="1">
        <f t="array" ref="U51">ROUNDDOWN(VLOOKUP(U$32,'1.2.1 Kosten pro m2'!$B$13:$C$31,2,FALSE)*VLOOKUP($B51&amp;$C51,CHOOSE({1,2},'1.2.2 Austarierung'!$A$61:$A$69&amp;'1.2.2 Austarierung'!$B$61:$B$69,'1.2.2 Austarierung'!$D$61:$D$69),2,0),0)</f>
        <v>519</v>
      </c>
      <c r="V51" s="164" cm="1">
        <f t="array" ref="V51">ROUNDDOWN(VLOOKUP(V$32,'1.2.1 Kosten pro m2'!$B$13:$C$31,2,FALSE)*VLOOKUP($B51&amp;$C51,CHOOSE({1,2},'1.2.2 Austarierung'!$A$61:$A$69&amp;'1.2.2 Austarierung'!$B$61:$B$69,'1.2.2 Austarierung'!$D$61:$D$69),2,0),0)</f>
        <v>828</v>
      </c>
    </row>
    <row r="52" spans="1:27">
      <c r="A52" s="14" t="str">
        <f>'1.1 Dropdown-Daten'!F$8</f>
        <v>Modernisierung mit vorgefertigten Elementen</v>
      </c>
      <c r="B52" s="134" t="str">
        <f>'1.1 Dropdown-Daten'!$D$11</f>
        <v>Allgemein</v>
      </c>
      <c r="C52" s="135" t="str">
        <f>'1.1 Dropdown-Daten'!$D$7</f>
        <v>Mittel</v>
      </c>
      <c r="D52" s="164" cm="1">
        <f t="array" ref="D52">ROUNDDOWN(VLOOKUP(D$32,'1.2.1 Kosten pro m2'!$B$13:$C$31,2,FALSE)*VLOOKUP($B52&amp;$C52,CHOOSE({1,2},'1.2.2 Austarierung'!$A$61:$A$69&amp;'1.2.2 Austarierung'!$B$61:$B$69,'1.2.2 Austarierung'!$D$61:$D$69),2,0),0)</f>
        <v>66</v>
      </c>
      <c r="E52" s="164" cm="1">
        <f t="array" ref="E52">ROUNDDOWN(VLOOKUP(E$32,'1.2.1 Kosten pro m2'!$B$13:$C$31,2,FALSE)*VLOOKUP($B52&amp;$C52,CHOOSE({1,2},'1.2.2 Austarierung'!$A$61:$A$69&amp;'1.2.2 Austarierung'!$B$61:$B$69,'1.2.2 Austarierung'!$D$61:$D$69),2,0),0)</f>
        <v>96</v>
      </c>
      <c r="F52" s="164" cm="1">
        <f t="array" ref="F52">ROUNDDOWN(VLOOKUP(F$32,'1.2.1 Kosten pro m2'!$B$13:$C$31,2,FALSE)*VLOOKUP($B52&amp;$C52,CHOOSE({1,2},'1.2.2 Austarierung'!$A$61:$A$69&amp;'1.2.2 Austarierung'!$B$61:$B$69,'1.2.2 Austarierung'!$D$61:$D$69),2,0),0)</f>
        <v>8</v>
      </c>
      <c r="G52" s="164" cm="1">
        <f t="array" ref="G52">ROUNDDOWN(VLOOKUP(G$32,'1.2.1 Kosten pro m2'!$B$13:$C$31,2,FALSE)*VLOOKUP($B52&amp;$C52,CHOOSE({1,2},'1.2.2 Austarierung'!$A$61:$A$69&amp;'1.2.2 Austarierung'!$B$61:$B$69,'1.2.2 Austarierung'!$D$61:$D$69),2,0),0)</f>
        <v>34</v>
      </c>
      <c r="H52" s="164" cm="1">
        <f t="array" ref="H52">ROUNDDOWN(VLOOKUP(H$32,'1.2.1 Kosten pro m2'!$B$13:$C$31,2,FALSE)*VLOOKUP($B52&amp;$C52,CHOOSE({1,2},'1.2.2 Austarierung'!$A$61:$A$69&amp;'1.2.2 Austarierung'!$B$61:$B$69,'1.2.2 Austarierung'!$D$61:$D$69),2,0),0)</f>
        <v>66</v>
      </c>
      <c r="I52" s="164" cm="1">
        <f t="array" ref="I52">ROUNDDOWN(VLOOKUP(I$32,'1.2.1 Kosten pro m2'!$B$13:$C$31,2,FALSE)*VLOOKUP($B52&amp;$C52,CHOOSE({1,2},'1.2.2 Austarierung'!$A$61:$A$69&amp;'1.2.2 Austarierung'!$B$61:$B$69,'1.2.2 Austarierung'!$D$61:$D$69),2,0),0)</f>
        <v>21</v>
      </c>
      <c r="J52" s="164" cm="1">
        <f t="array" ref="J52">ROUNDDOWN(VLOOKUP(J$32,'1.2.1 Kosten pro m2'!$B$13:$C$31,2,FALSE)*VLOOKUP($B52&amp;$C52,CHOOSE({1,2},'1.2.2 Austarierung'!$A$61:$A$69&amp;'1.2.2 Austarierung'!$B$61:$B$69,'1.2.2 Austarierung'!$D$61:$D$69),2,0),0)</f>
        <v>20</v>
      </c>
      <c r="K52" s="164" cm="1">
        <f t="array" ref="K52">ROUNDDOWN(VLOOKUP(K$32,'1.2.1 Kosten pro m2'!$B$13:$C$31,2,FALSE)*VLOOKUP($B52&amp;$C52,CHOOSE({1,2},'1.2.2 Austarierung'!$A$61:$A$69&amp;'1.2.2 Austarierung'!$B$61:$B$69,'1.2.2 Austarierung'!$D$61:$D$69),2,0),0)</f>
        <v>38</v>
      </c>
      <c r="L52" s="164" cm="1">
        <f t="array" ref="L52">ROUNDDOWN(VLOOKUP(L$32,'1.2.1 Kosten pro m2'!$B$13:$C$31,2,FALSE)*VLOOKUP($B52&amp;$C52,CHOOSE({1,2},'1.2.2 Austarierung'!$A$61:$A$69&amp;'1.2.2 Austarierung'!$B$61:$B$69,'1.2.2 Austarierung'!$D$61:$D$69),2,0),0)</f>
        <v>75</v>
      </c>
      <c r="M52" s="164" cm="1">
        <f t="array" ref="M52">ROUNDDOWN(VLOOKUP(M$32,'1.2.1 Kosten pro m2'!$B$13:$C$31,2,FALSE)*VLOOKUP($B52&amp;$C52,CHOOSE({1,2},'1.2.2 Austarierung'!$A$61:$A$69&amp;'1.2.2 Austarierung'!$B$61:$B$69,'1.2.2 Austarierung'!$D$61:$D$69),2,0),0)</f>
        <v>85</v>
      </c>
      <c r="N52" s="164" cm="1">
        <f t="array" ref="N52">ROUNDDOWN(VLOOKUP(N$32,'1.2.1 Kosten pro m2'!$B$13:$C$31,2,FALSE)*VLOOKUP($B52&amp;$C52,CHOOSE({1,2},'1.2.2 Austarierung'!$A$61:$A$69&amp;'1.2.2 Austarierung'!$B$61:$B$69,'1.2.2 Austarierung'!$D$61:$D$69),2,0),0)</f>
        <v>102</v>
      </c>
      <c r="O52" s="164" cm="1">
        <f t="array" ref="O52">ROUNDDOWN(VLOOKUP(O$32,'1.2.1 Kosten pro m2'!$B$13:$C$31,2,FALSE)*VLOOKUP($B52&amp;$C52,CHOOSE({1,2},'1.2.2 Austarierung'!$A$61:$A$69&amp;'1.2.2 Austarierung'!$B$61:$B$69,'1.2.2 Austarierung'!$D$61:$D$69),2,0),0)</f>
        <v>11</v>
      </c>
      <c r="P52" s="164" cm="1">
        <f t="array" ref="P52">ROUNDDOWN(VLOOKUP(P$32,'1.2.1 Kosten pro m2'!$B$13:$C$31,2,FALSE)*VLOOKUP($B52&amp;$C52,CHOOSE({1,2},'1.2.2 Austarierung'!$A$61:$A$69&amp;'1.2.2 Austarierung'!$B$61:$B$69,'1.2.2 Austarierung'!$D$61:$D$69),2,0),0)</f>
        <v>465</v>
      </c>
      <c r="Q52" s="164" cm="1">
        <f t="array" ref="Q52">ROUNDDOWN(VLOOKUP(Q$32,'1.2.1 Kosten pro m2'!$B$13:$C$31,2,FALSE)*VLOOKUP($B52&amp;$C52,CHOOSE({1,2},'1.2.2 Austarierung'!$A$61:$A$69&amp;'1.2.2 Austarierung'!$B$61:$B$69,'1.2.2 Austarierung'!$D$61:$D$69),2,0),0)</f>
        <v>245</v>
      </c>
      <c r="R52" s="164" cm="1">
        <f t="array" ref="R52">ROUNDDOWN(VLOOKUP(R$32,'1.2.1 Kosten pro m2'!$B$13:$C$31,2,FALSE)*VLOOKUP($B52&amp;$C52,CHOOSE({1,2},'1.2.2 Austarierung'!$A$61:$A$69&amp;'1.2.2 Austarierung'!$B$61:$B$69,'1.2.2 Austarierung'!$D$61:$D$69),2,0),0)</f>
        <v>589</v>
      </c>
      <c r="S52" s="164" cm="1">
        <f t="array" ref="S52">ROUNDDOWN(VLOOKUP(S$32,'1.2.1 Kosten pro m2'!$B$13:$C$31,2,FALSE)*VLOOKUP($B52&amp;$C52,CHOOSE({1,2},'1.2.2 Austarierung'!$A$61:$A$69&amp;'1.2.2 Austarierung'!$B$61:$B$69,'1.2.2 Austarierung'!$D$61:$D$69),2,0),0)</f>
        <v>164</v>
      </c>
      <c r="T52" s="164" cm="1">
        <f t="array" ref="T52">ROUNDDOWN(VLOOKUP(T$32,'1.2.1 Kosten pro m2'!$B$13:$C$31,2,FALSE)*VLOOKUP($B52&amp;$C52,CHOOSE({1,2},'1.2.2 Austarierung'!$A$61:$A$69&amp;'1.2.2 Austarierung'!$B$61:$B$69,'1.2.2 Austarierung'!$D$61:$D$69),2,0),0)</f>
        <v>943</v>
      </c>
      <c r="U52" s="164" cm="1">
        <f t="array" ref="U52">ROUNDDOWN(VLOOKUP(U$32,'1.2.1 Kosten pro m2'!$B$13:$C$31,2,FALSE)*VLOOKUP($B52&amp;$C52,CHOOSE({1,2},'1.2.2 Austarierung'!$A$61:$A$69&amp;'1.2.2 Austarierung'!$B$61:$B$69,'1.2.2 Austarierung'!$D$61:$D$69),2,0),0)</f>
        <v>389</v>
      </c>
      <c r="V52" s="164" cm="1">
        <f t="array" ref="V52">ROUNDDOWN(VLOOKUP(V$32,'1.2.1 Kosten pro m2'!$B$13:$C$31,2,FALSE)*VLOOKUP($B52&amp;$C52,CHOOSE({1,2},'1.2.2 Austarierung'!$A$61:$A$69&amp;'1.2.2 Austarierung'!$B$61:$B$69,'1.2.2 Austarierung'!$D$61:$D$69),2,0),0)</f>
        <v>621</v>
      </c>
    </row>
    <row r="53" spans="1:27">
      <c r="A53" s="14" t="str">
        <f>'1.1 Dropdown-Daten'!F$8</f>
        <v>Modernisierung mit vorgefertigten Elementen</v>
      </c>
      <c r="B53" s="134" t="str">
        <f>'1.1 Dropdown-Daten'!$D$11</f>
        <v>Allgemein</v>
      </c>
      <c r="C53" s="135" t="str">
        <f>'1.1 Dropdown-Daten'!$D$8</f>
        <v>Groß</v>
      </c>
      <c r="D53" s="164" cm="1">
        <f t="array" ref="D53">ROUNDDOWN(VLOOKUP(D$32,'1.2.1 Kosten pro m2'!$B$13:$C$31,2,FALSE)*VLOOKUP($B53&amp;$C53,CHOOSE({1,2},'1.2.2 Austarierung'!$A$61:$A$69&amp;'1.2.2 Austarierung'!$B$61:$B$69,'1.2.2 Austarierung'!$D$61:$D$69),2,0),0)</f>
        <v>55</v>
      </c>
      <c r="E53" s="164" cm="1">
        <f t="array" ref="E53">ROUNDDOWN(VLOOKUP(E$32,'1.2.1 Kosten pro m2'!$B$13:$C$31,2,FALSE)*VLOOKUP($B53&amp;$C53,CHOOSE({1,2},'1.2.2 Austarierung'!$A$61:$A$69&amp;'1.2.2 Austarierung'!$B$61:$B$69,'1.2.2 Austarierung'!$D$61:$D$69),2,0),0)</f>
        <v>80</v>
      </c>
      <c r="F53" s="164" cm="1">
        <f t="array" ref="F53">ROUNDDOWN(VLOOKUP(F$32,'1.2.1 Kosten pro m2'!$B$13:$C$31,2,FALSE)*VLOOKUP($B53&amp;$C53,CHOOSE({1,2},'1.2.2 Austarierung'!$A$61:$A$69&amp;'1.2.2 Austarierung'!$B$61:$B$69,'1.2.2 Austarierung'!$D$61:$D$69),2,0),0)</f>
        <v>7</v>
      </c>
      <c r="G53" s="164" cm="1">
        <f t="array" ref="G53">ROUNDDOWN(VLOOKUP(G$32,'1.2.1 Kosten pro m2'!$B$13:$C$31,2,FALSE)*VLOOKUP($B53&amp;$C53,CHOOSE({1,2},'1.2.2 Austarierung'!$A$61:$A$69&amp;'1.2.2 Austarierung'!$B$61:$B$69,'1.2.2 Austarierung'!$D$61:$D$69),2,0),0)</f>
        <v>28</v>
      </c>
      <c r="H53" s="164" cm="1">
        <f t="array" ref="H53">ROUNDDOWN(VLOOKUP(H$32,'1.2.1 Kosten pro m2'!$B$13:$C$31,2,FALSE)*VLOOKUP($B53&amp;$C53,CHOOSE({1,2},'1.2.2 Austarierung'!$A$61:$A$69&amp;'1.2.2 Austarierung'!$B$61:$B$69,'1.2.2 Austarierung'!$D$61:$D$69),2,0),0)</f>
        <v>55</v>
      </c>
      <c r="I53" s="164" cm="1">
        <f t="array" ref="I53">ROUNDDOWN(VLOOKUP(I$32,'1.2.1 Kosten pro m2'!$B$13:$C$31,2,FALSE)*VLOOKUP($B53&amp;$C53,CHOOSE({1,2},'1.2.2 Austarierung'!$A$61:$A$69&amp;'1.2.2 Austarierung'!$B$61:$B$69,'1.2.2 Austarierung'!$D$61:$D$69),2,0),0)</f>
        <v>17</v>
      </c>
      <c r="J53" s="164" cm="1">
        <f t="array" ref="J53">ROUNDDOWN(VLOOKUP(J$32,'1.2.1 Kosten pro m2'!$B$13:$C$31,2,FALSE)*VLOOKUP($B53&amp;$C53,CHOOSE({1,2},'1.2.2 Austarierung'!$A$61:$A$69&amp;'1.2.2 Austarierung'!$B$61:$B$69,'1.2.2 Austarierung'!$D$61:$D$69),2,0),0)</f>
        <v>17</v>
      </c>
      <c r="K53" s="164" cm="1">
        <f t="array" ref="K53">ROUNDDOWN(VLOOKUP(K$32,'1.2.1 Kosten pro m2'!$B$13:$C$31,2,FALSE)*VLOOKUP($B53&amp;$C53,CHOOSE({1,2},'1.2.2 Austarierung'!$A$61:$A$69&amp;'1.2.2 Austarierung'!$B$61:$B$69,'1.2.2 Austarierung'!$D$61:$D$69),2,0),0)</f>
        <v>31</v>
      </c>
      <c r="L53" s="164" cm="1">
        <f t="array" ref="L53">ROUNDDOWN(VLOOKUP(L$32,'1.2.1 Kosten pro m2'!$B$13:$C$31,2,FALSE)*VLOOKUP($B53&amp;$C53,CHOOSE({1,2},'1.2.2 Austarierung'!$A$61:$A$69&amp;'1.2.2 Austarierung'!$B$61:$B$69,'1.2.2 Austarierung'!$D$61:$D$69),2,0),0)</f>
        <v>62</v>
      </c>
      <c r="M53" s="164" cm="1">
        <f t="array" ref="M53">ROUNDDOWN(VLOOKUP(M$32,'1.2.1 Kosten pro m2'!$B$13:$C$31,2,FALSE)*VLOOKUP($B53&amp;$C53,CHOOSE({1,2},'1.2.2 Austarierung'!$A$61:$A$69&amp;'1.2.2 Austarierung'!$B$61:$B$69,'1.2.2 Austarierung'!$D$61:$D$69),2,0),0)</f>
        <v>71</v>
      </c>
      <c r="N53" s="164" cm="1">
        <f t="array" ref="N53">ROUNDDOWN(VLOOKUP(N$32,'1.2.1 Kosten pro m2'!$B$13:$C$31,2,FALSE)*VLOOKUP($B53&amp;$C53,CHOOSE({1,2},'1.2.2 Austarierung'!$A$61:$A$69&amp;'1.2.2 Austarierung'!$B$61:$B$69,'1.2.2 Austarierung'!$D$61:$D$69),2,0),0)</f>
        <v>85</v>
      </c>
      <c r="O53" s="164" cm="1">
        <f t="array" ref="O53">ROUNDDOWN(VLOOKUP(O$32,'1.2.1 Kosten pro m2'!$B$13:$C$31,2,FALSE)*VLOOKUP($B53&amp;$C53,CHOOSE({1,2},'1.2.2 Austarierung'!$A$61:$A$69&amp;'1.2.2 Austarierung'!$B$61:$B$69,'1.2.2 Austarierung'!$D$61:$D$69),2,0),0)</f>
        <v>9</v>
      </c>
      <c r="P53" s="164" cm="1">
        <f t="array" ref="P53">ROUNDDOWN(VLOOKUP(P$32,'1.2.1 Kosten pro m2'!$B$13:$C$31,2,FALSE)*VLOOKUP($B53&amp;$C53,CHOOSE({1,2},'1.2.2 Austarierung'!$A$61:$A$69&amp;'1.2.2 Austarierung'!$B$61:$B$69,'1.2.2 Austarierung'!$D$61:$D$69),2,0),0)</f>
        <v>387</v>
      </c>
      <c r="Q53" s="164" cm="1">
        <f t="array" ref="Q53">ROUNDDOWN(VLOOKUP(Q$32,'1.2.1 Kosten pro m2'!$B$13:$C$31,2,FALSE)*VLOOKUP($B53&amp;$C53,CHOOSE({1,2},'1.2.2 Austarierung'!$A$61:$A$69&amp;'1.2.2 Austarierung'!$B$61:$B$69,'1.2.2 Austarierung'!$D$61:$D$69),2,0),0)</f>
        <v>204</v>
      </c>
      <c r="R53" s="164" cm="1">
        <f t="array" ref="R53">ROUNDDOWN(VLOOKUP(R$32,'1.2.1 Kosten pro m2'!$B$13:$C$31,2,FALSE)*VLOOKUP($B53&amp;$C53,CHOOSE({1,2},'1.2.2 Austarierung'!$A$61:$A$69&amp;'1.2.2 Austarierung'!$B$61:$B$69,'1.2.2 Austarierung'!$D$61:$D$69),2,0),0)</f>
        <v>491</v>
      </c>
      <c r="S53" s="164" cm="1">
        <f t="array" ref="S53">ROUNDDOWN(VLOOKUP(S$32,'1.2.1 Kosten pro m2'!$B$13:$C$31,2,FALSE)*VLOOKUP($B53&amp;$C53,CHOOSE({1,2},'1.2.2 Austarierung'!$A$61:$A$69&amp;'1.2.2 Austarierung'!$B$61:$B$69,'1.2.2 Austarierung'!$D$61:$D$69),2,0),0)</f>
        <v>137</v>
      </c>
      <c r="T53" s="164" cm="1">
        <f t="array" ref="T53">ROUNDDOWN(VLOOKUP(T$32,'1.2.1 Kosten pro m2'!$B$13:$C$31,2,FALSE)*VLOOKUP($B53&amp;$C53,CHOOSE({1,2},'1.2.2 Austarierung'!$A$61:$A$69&amp;'1.2.2 Austarierung'!$B$61:$B$69,'1.2.2 Austarierung'!$D$61:$D$69),2,0),0)</f>
        <v>786</v>
      </c>
      <c r="U53" s="164" cm="1">
        <f t="array" ref="U53">ROUNDDOWN(VLOOKUP(U$32,'1.2.1 Kosten pro m2'!$B$13:$C$31,2,FALSE)*VLOOKUP($B53&amp;$C53,CHOOSE({1,2},'1.2.2 Austarierung'!$A$61:$A$69&amp;'1.2.2 Austarierung'!$B$61:$B$69,'1.2.2 Austarierung'!$D$61:$D$69),2,0),0)</f>
        <v>324</v>
      </c>
      <c r="V53" s="164" cm="1">
        <f t="array" ref="V53">ROUNDDOWN(VLOOKUP(V$32,'1.2.1 Kosten pro m2'!$B$13:$C$31,2,FALSE)*VLOOKUP($B53&amp;$C53,CHOOSE({1,2},'1.2.2 Austarierung'!$A$61:$A$69&amp;'1.2.2 Austarierung'!$B$61:$B$69,'1.2.2 Austarierung'!$D$61:$D$69),2,0),0)</f>
        <v>517</v>
      </c>
    </row>
    <row r="54" spans="1:27">
      <c r="A54" s="14" t="str">
        <f>'1.1 Dropdown-Daten'!F$8</f>
        <v>Modernisierung mit vorgefertigten Elementen</v>
      </c>
      <c r="B54" s="134" t="str">
        <f>'1.1 Dropdown-Daten'!$D$12</f>
        <v>Begünstigt</v>
      </c>
      <c r="C54" s="135" t="str">
        <f>'1.1 Dropdown-Daten'!$D$6</f>
        <v>Klein</v>
      </c>
      <c r="D54" s="164" cm="1">
        <f t="array" ref="D54">ROUNDDOWN(VLOOKUP(D$32,'1.2.1 Kosten pro m2'!$B$13:$C$31,2,FALSE)*VLOOKUP($B54&amp;$C54,CHOOSE({1,2},'1.2.2 Austarierung'!$A$61:$A$69&amp;'1.2.2 Austarierung'!$B$61:$B$69,'1.2.2 Austarierung'!$D$61:$D$69),2,0),0)</f>
        <v>110</v>
      </c>
      <c r="E54" s="164" cm="1">
        <f t="array" ref="E54">ROUNDDOWN(VLOOKUP(E$32,'1.2.1 Kosten pro m2'!$B$13:$C$31,2,FALSE)*VLOOKUP($B54&amp;$C54,CHOOSE({1,2},'1.2.2 Austarierung'!$A$61:$A$69&amp;'1.2.2 Austarierung'!$B$61:$B$69,'1.2.2 Austarierung'!$D$61:$D$69),2,0),0)</f>
        <v>161</v>
      </c>
      <c r="F54" s="164" cm="1">
        <f t="array" ref="F54">ROUNDDOWN(VLOOKUP(F$32,'1.2.1 Kosten pro m2'!$B$13:$C$31,2,FALSE)*VLOOKUP($B54&amp;$C54,CHOOSE({1,2},'1.2.2 Austarierung'!$A$61:$A$69&amp;'1.2.2 Austarierung'!$B$61:$B$69,'1.2.2 Austarierung'!$D$61:$D$69),2,0),0)</f>
        <v>14</v>
      </c>
      <c r="G54" s="164" cm="1">
        <f t="array" ref="G54">ROUNDDOWN(VLOOKUP(G$32,'1.2.1 Kosten pro m2'!$B$13:$C$31,2,FALSE)*VLOOKUP($B54&amp;$C54,CHOOSE({1,2},'1.2.2 Austarierung'!$A$61:$A$69&amp;'1.2.2 Austarierung'!$B$61:$B$69,'1.2.2 Austarierung'!$D$61:$D$69),2,0),0)</f>
        <v>57</v>
      </c>
      <c r="H54" s="164" cm="1">
        <f t="array" ref="H54">ROUNDDOWN(VLOOKUP(H$32,'1.2.1 Kosten pro m2'!$B$13:$C$31,2,FALSE)*VLOOKUP($B54&amp;$C54,CHOOSE({1,2},'1.2.2 Austarierung'!$A$61:$A$69&amp;'1.2.2 Austarierung'!$B$61:$B$69,'1.2.2 Austarierung'!$D$61:$D$69),2,0),0)</f>
        <v>110</v>
      </c>
      <c r="I54" s="164" cm="1">
        <f t="array" ref="I54">ROUNDDOWN(VLOOKUP(I$32,'1.2.1 Kosten pro m2'!$B$13:$C$31,2,FALSE)*VLOOKUP($B54&amp;$C54,CHOOSE({1,2},'1.2.2 Austarierung'!$A$61:$A$69&amp;'1.2.2 Austarierung'!$B$61:$B$69,'1.2.2 Austarierung'!$D$61:$D$69),2,0),0)</f>
        <v>35</v>
      </c>
      <c r="J54" s="164" cm="1">
        <f t="array" ref="J54">ROUNDDOWN(VLOOKUP(J$32,'1.2.1 Kosten pro m2'!$B$13:$C$31,2,FALSE)*VLOOKUP($B54&amp;$C54,CHOOSE({1,2},'1.2.2 Austarierung'!$A$61:$A$69&amp;'1.2.2 Austarierung'!$B$61:$B$69,'1.2.2 Austarierung'!$D$61:$D$69),2,0),0)</f>
        <v>34</v>
      </c>
      <c r="K54" s="164" cm="1">
        <f t="array" ref="K54">ROUNDDOWN(VLOOKUP(K$32,'1.2.1 Kosten pro m2'!$B$13:$C$31,2,FALSE)*VLOOKUP($B54&amp;$C54,CHOOSE({1,2},'1.2.2 Austarierung'!$A$61:$A$69&amp;'1.2.2 Austarierung'!$B$61:$B$69,'1.2.2 Austarierung'!$D$61:$D$69),2,0),0)</f>
        <v>63</v>
      </c>
      <c r="L54" s="164" cm="1">
        <f t="array" ref="L54">ROUNDDOWN(VLOOKUP(L$32,'1.2.1 Kosten pro m2'!$B$13:$C$31,2,FALSE)*VLOOKUP($B54&amp;$C54,CHOOSE({1,2},'1.2.2 Austarierung'!$A$61:$A$69&amp;'1.2.2 Austarierung'!$B$61:$B$69,'1.2.2 Austarierung'!$D$61:$D$69),2,0),0)</f>
        <v>125</v>
      </c>
      <c r="M54" s="164" cm="1">
        <f t="array" ref="M54">ROUNDDOWN(VLOOKUP(M$32,'1.2.1 Kosten pro m2'!$B$13:$C$31,2,FALSE)*VLOOKUP($B54&amp;$C54,CHOOSE({1,2},'1.2.2 Austarierung'!$A$61:$A$69&amp;'1.2.2 Austarierung'!$B$61:$B$69,'1.2.2 Austarierung'!$D$61:$D$69),2,0),0)</f>
        <v>143</v>
      </c>
      <c r="N54" s="164" cm="1">
        <f t="array" ref="N54">ROUNDDOWN(VLOOKUP(N$32,'1.2.1 Kosten pro m2'!$B$13:$C$31,2,FALSE)*VLOOKUP($B54&amp;$C54,CHOOSE({1,2},'1.2.2 Austarierung'!$A$61:$A$69&amp;'1.2.2 Austarierung'!$B$61:$B$69,'1.2.2 Austarierung'!$D$61:$D$69),2,0),0)</f>
        <v>170</v>
      </c>
      <c r="O54" s="164" cm="1">
        <f t="array" ref="O54">ROUNDDOWN(VLOOKUP(O$32,'1.2.1 Kosten pro m2'!$B$13:$C$31,2,FALSE)*VLOOKUP($B54&amp;$C54,CHOOSE({1,2},'1.2.2 Austarierung'!$A$61:$A$69&amp;'1.2.2 Austarierung'!$B$61:$B$69,'1.2.2 Austarierung'!$D$61:$D$69),2,0),0)</f>
        <v>19</v>
      </c>
      <c r="P54" s="164" cm="1">
        <f t="array" ref="P54">ROUNDDOWN(VLOOKUP(P$32,'1.2.1 Kosten pro m2'!$B$13:$C$31,2,FALSE)*VLOOKUP($B54&amp;$C54,CHOOSE({1,2},'1.2.2 Austarierung'!$A$61:$A$69&amp;'1.2.2 Austarierung'!$B$61:$B$69,'1.2.2 Austarierung'!$D$61:$D$69),2,0),0)</f>
        <v>775</v>
      </c>
      <c r="Q54" s="164" cm="1">
        <f t="array" ref="Q54">ROUNDDOWN(VLOOKUP(Q$32,'1.2.1 Kosten pro m2'!$B$13:$C$31,2,FALSE)*VLOOKUP($B54&amp;$C54,CHOOSE({1,2},'1.2.2 Austarierung'!$A$61:$A$69&amp;'1.2.2 Austarierung'!$B$61:$B$69,'1.2.2 Austarierung'!$D$61:$D$69),2,0),0)</f>
        <v>408</v>
      </c>
      <c r="R54" s="164" cm="1">
        <f t="array" ref="R54">ROUNDDOWN(VLOOKUP(R$32,'1.2.1 Kosten pro m2'!$B$13:$C$31,2,FALSE)*VLOOKUP($B54&amp;$C54,CHOOSE({1,2},'1.2.2 Austarierung'!$A$61:$A$69&amp;'1.2.2 Austarierung'!$B$61:$B$69,'1.2.2 Austarierung'!$D$61:$D$69),2,0),0)</f>
        <v>982</v>
      </c>
      <c r="S54" s="164" cm="1">
        <f t="array" ref="S54">ROUNDDOWN(VLOOKUP(S$32,'1.2.1 Kosten pro m2'!$B$13:$C$31,2,FALSE)*VLOOKUP($B54&amp;$C54,CHOOSE({1,2},'1.2.2 Austarierung'!$A$61:$A$69&amp;'1.2.2 Austarierung'!$B$61:$B$69,'1.2.2 Austarierung'!$D$61:$D$69),2,0),0)</f>
        <v>274</v>
      </c>
      <c r="T54" s="164" cm="1">
        <f t="array" ref="T54">ROUNDDOWN(VLOOKUP(T$32,'1.2.1 Kosten pro m2'!$B$13:$C$31,2,FALSE)*VLOOKUP($B54&amp;$C54,CHOOSE({1,2},'1.2.2 Austarierung'!$A$61:$A$69&amp;'1.2.2 Austarierung'!$B$61:$B$69,'1.2.2 Austarierung'!$D$61:$D$69),2,0),0)</f>
        <v>1573</v>
      </c>
      <c r="U54" s="164" cm="1">
        <f t="array" ref="U54">ROUNDDOWN(VLOOKUP(U$32,'1.2.1 Kosten pro m2'!$B$13:$C$31,2,FALSE)*VLOOKUP($B54&amp;$C54,CHOOSE({1,2},'1.2.2 Austarierung'!$A$61:$A$69&amp;'1.2.2 Austarierung'!$B$61:$B$69,'1.2.2 Austarierung'!$D$61:$D$69),2,0),0)</f>
        <v>649</v>
      </c>
      <c r="V54" s="164" cm="1">
        <f t="array" ref="V54">ROUNDDOWN(VLOOKUP(V$32,'1.2.1 Kosten pro m2'!$B$13:$C$31,2,FALSE)*VLOOKUP($B54&amp;$C54,CHOOSE({1,2},'1.2.2 Austarierung'!$A$61:$A$69&amp;'1.2.2 Austarierung'!$B$61:$B$69,'1.2.2 Austarierung'!$D$61:$D$69),2,0),0)</f>
        <v>1035</v>
      </c>
    </row>
    <row r="55" spans="1:27">
      <c r="A55" s="14" t="str">
        <f>'1.1 Dropdown-Daten'!F$8</f>
        <v>Modernisierung mit vorgefertigten Elementen</v>
      </c>
      <c r="B55" s="134" t="str">
        <f>'1.1 Dropdown-Daten'!$D$12</f>
        <v>Begünstigt</v>
      </c>
      <c r="C55" s="135" t="str">
        <f>'1.1 Dropdown-Daten'!$D$7</f>
        <v>Mittel</v>
      </c>
      <c r="D55" s="164" cm="1">
        <f t="array" ref="D55">ROUNDDOWN(VLOOKUP(D$32,'1.2.1 Kosten pro m2'!$B$13:$C$31,2,FALSE)*VLOOKUP($B55&amp;$C55,CHOOSE({1,2},'1.2.2 Austarierung'!$A$61:$A$69&amp;'1.2.2 Austarierung'!$B$61:$B$69,'1.2.2 Austarierung'!$D$61:$D$69),2,0),0)</f>
        <v>88</v>
      </c>
      <c r="E55" s="164" cm="1">
        <f t="array" ref="E55">ROUNDDOWN(VLOOKUP(E$32,'1.2.1 Kosten pro m2'!$B$13:$C$31,2,FALSE)*VLOOKUP($B55&amp;$C55,CHOOSE({1,2},'1.2.2 Austarierung'!$A$61:$A$69&amp;'1.2.2 Austarierung'!$B$61:$B$69,'1.2.2 Austarierung'!$D$61:$D$69),2,0),0)</f>
        <v>128</v>
      </c>
      <c r="F55" s="164" cm="1">
        <f t="array" ref="F55">ROUNDDOWN(VLOOKUP(F$32,'1.2.1 Kosten pro m2'!$B$13:$C$31,2,FALSE)*VLOOKUP($B55&amp;$C55,CHOOSE({1,2},'1.2.2 Austarierung'!$A$61:$A$69&amp;'1.2.2 Austarierung'!$B$61:$B$69,'1.2.2 Austarierung'!$D$61:$D$69),2,0),0)</f>
        <v>11</v>
      </c>
      <c r="G55" s="164" cm="1">
        <f t="array" ref="G55">ROUNDDOWN(VLOOKUP(G$32,'1.2.1 Kosten pro m2'!$B$13:$C$31,2,FALSE)*VLOOKUP($B55&amp;$C55,CHOOSE({1,2},'1.2.2 Austarierung'!$A$61:$A$69&amp;'1.2.2 Austarierung'!$B$61:$B$69,'1.2.2 Austarierung'!$D$61:$D$69),2,0),0)</f>
        <v>45</v>
      </c>
      <c r="H55" s="164" cm="1">
        <f t="array" ref="H55">ROUNDDOWN(VLOOKUP(H$32,'1.2.1 Kosten pro m2'!$B$13:$C$31,2,FALSE)*VLOOKUP($B55&amp;$C55,CHOOSE({1,2},'1.2.2 Austarierung'!$A$61:$A$69&amp;'1.2.2 Austarierung'!$B$61:$B$69,'1.2.2 Austarierung'!$D$61:$D$69),2,0),0)</f>
        <v>88</v>
      </c>
      <c r="I55" s="164" cm="1">
        <f t="array" ref="I55">ROUNDDOWN(VLOOKUP(I$32,'1.2.1 Kosten pro m2'!$B$13:$C$31,2,FALSE)*VLOOKUP($B55&amp;$C55,CHOOSE({1,2},'1.2.2 Austarierung'!$A$61:$A$69&amp;'1.2.2 Austarierung'!$B$61:$B$69,'1.2.2 Austarierung'!$D$61:$D$69),2,0),0)</f>
        <v>28</v>
      </c>
      <c r="J55" s="164" cm="1">
        <f t="array" ref="J55">ROUNDDOWN(VLOOKUP(J$32,'1.2.1 Kosten pro m2'!$B$13:$C$31,2,FALSE)*VLOOKUP($B55&amp;$C55,CHOOSE({1,2},'1.2.2 Austarierung'!$A$61:$A$69&amp;'1.2.2 Austarierung'!$B$61:$B$69,'1.2.2 Austarierung'!$D$61:$D$69),2,0),0)</f>
        <v>27</v>
      </c>
      <c r="K55" s="164" cm="1">
        <f t="array" ref="K55">ROUNDDOWN(VLOOKUP(K$32,'1.2.1 Kosten pro m2'!$B$13:$C$31,2,FALSE)*VLOOKUP($B55&amp;$C55,CHOOSE({1,2},'1.2.2 Austarierung'!$A$61:$A$69&amp;'1.2.2 Austarierung'!$B$61:$B$69,'1.2.2 Austarierung'!$D$61:$D$69),2,0),0)</f>
        <v>50</v>
      </c>
      <c r="L55" s="164" cm="1">
        <f t="array" ref="L55">ROUNDDOWN(VLOOKUP(L$32,'1.2.1 Kosten pro m2'!$B$13:$C$31,2,FALSE)*VLOOKUP($B55&amp;$C55,CHOOSE({1,2},'1.2.2 Austarierung'!$A$61:$A$69&amp;'1.2.2 Austarierung'!$B$61:$B$69,'1.2.2 Austarierung'!$D$61:$D$69),2,0),0)</f>
        <v>100</v>
      </c>
      <c r="M55" s="164" cm="1">
        <f t="array" ref="M55">ROUNDDOWN(VLOOKUP(M$32,'1.2.1 Kosten pro m2'!$B$13:$C$31,2,FALSE)*VLOOKUP($B55&amp;$C55,CHOOSE({1,2},'1.2.2 Austarierung'!$A$61:$A$69&amp;'1.2.2 Austarierung'!$B$61:$B$69,'1.2.2 Austarierung'!$D$61:$D$69),2,0),0)</f>
        <v>114</v>
      </c>
      <c r="N55" s="164" cm="1">
        <f t="array" ref="N55">ROUNDDOWN(VLOOKUP(N$32,'1.2.1 Kosten pro m2'!$B$13:$C$31,2,FALSE)*VLOOKUP($B55&amp;$C55,CHOOSE({1,2},'1.2.2 Austarierung'!$A$61:$A$69&amp;'1.2.2 Austarierung'!$B$61:$B$69,'1.2.2 Austarierung'!$D$61:$D$69),2,0),0)</f>
        <v>136</v>
      </c>
      <c r="O55" s="164" cm="1">
        <f t="array" ref="O55">ROUNDDOWN(VLOOKUP(O$32,'1.2.1 Kosten pro m2'!$B$13:$C$31,2,FALSE)*VLOOKUP($B55&amp;$C55,CHOOSE({1,2},'1.2.2 Austarierung'!$A$61:$A$69&amp;'1.2.2 Austarierung'!$B$61:$B$69,'1.2.2 Austarierung'!$D$61:$D$69),2,0),0)</f>
        <v>15</v>
      </c>
      <c r="P55" s="164" cm="1">
        <f t="array" ref="P55">ROUNDDOWN(VLOOKUP(P$32,'1.2.1 Kosten pro m2'!$B$13:$C$31,2,FALSE)*VLOOKUP($B55&amp;$C55,CHOOSE({1,2},'1.2.2 Austarierung'!$A$61:$A$69&amp;'1.2.2 Austarierung'!$B$61:$B$69,'1.2.2 Austarierung'!$D$61:$D$69),2,0),0)</f>
        <v>620</v>
      </c>
      <c r="Q55" s="164" cm="1">
        <f t="array" ref="Q55">ROUNDDOWN(VLOOKUP(Q$32,'1.2.1 Kosten pro m2'!$B$13:$C$31,2,FALSE)*VLOOKUP($B55&amp;$C55,CHOOSE({1,2},'1.2.2 Austarierung'!$A$61:$A$69&amp;'1.2.2 Austarierung'!$B$61:$B$69,'1.2.2 Austarierung'!$D$61:$D$69),2,0),0)</f>
        <v>326</v>
      </c>
      <c r="R55" s="164" cm="1">
        <f t="array" ref="R55">ROUNDDOWN(VLOOKUP(R$32,'1.2.1 Kosten pro m2'!$B$13:$C$31,2,FALSE)*VLOOKUP($B55&amp;$C55,CHOOSE({1,2},'1.2.2 Austarierung'!$A$61:$A$69&amp;'1.2.2 Austarierung'!$B$61:$B$69,'1.2.2 Austarierung'!$D$61:$D$69),2,0),0)</f>
        <v>785</v>
      </c>
      <c r="S55" s="164" cm="1">
        <f t="array" ref="S55">ROUNDDOWN(VLOOKUP(S$32,'1.2.1 Kosten pro m2'!$B$13:$C$31,2,FALSE)*VLOOKUP($B55&amp;$C55,CHOOSE({1,2},'1.2.2 Austarierung'!$A$61:$A$69&amp;'1.2.2 Austarierung'!$B$61:$B$69,'1.2.2 Austarierung'!$D$61:$D$69),2,0),0)</f>
        <v>219</v>
      </c>
      <c r="T55" s="164" cm="1">
        <f t="array" ref="T55">ROUNDDOWN(VLOOKUP(T$32,'1.2.1 Kosten pro m2'!$B$13:$C$31,2,FALSE)*VLOOKUP($B55&amp;$C55,CHOOSE({1,2},'1.2.2 Austarierung'!$A$61:$A$69&amp;'1.2.2 Austarierung'!$B$61:$B$69,'1.2.2 Austarierung'!$D$61:$D$69),2,0),0)</f>
        <v>1258</v>
      </c>
      <c r="U55" s="164" cm="1">
        <f t="array" ref="U55">ROUNDDOWN(VLOOKUP(U$32,'1.2.1 Kosten pro m2'!$B$13:$C$31,2,FALSE)*VLOOKUP($B55&amp;$C55,CHOOSE({1,2},'1.2.2 Austarierung'!$A$61:$A$69&amp;'1.2.2 Austarierung'!$B$61:$B$69,'1.2.2 Austarierung'!$D$61:$D$69),2,0),0)</f>
        <v>519</v>
      </c>
      <c r="V55" s="164" cm="1">
        <f t="array" ref="V55">ROUNDDOWN(VLOOKUP(V$32,'1.2.1 Kosten pro m2'!$B$13:$C$31,2,FALSE)*VLOOKUP($B55&amp;$C55,CHOOSE({1,2},'1.2.2 Austarierung'!$A$61:$A$69&amp;'1.2.2 Austarierung'!$B$61:$B$69,'1.2.2 Austarierung'!$D$61:$D$69),2,0),0)</f>
        <v>828</v>
      </c>
    </row>
    <row r="56" spans="1:27">
      <c r="A56" s="14" t="str">
        <f>'1.1 Dropdown-Daten'!F$8</f>
        <v>Modernisierung mit vorgefertigten Elementen</v>
      </c>
      <c r="B56" s="134" t="str">
        <f>'1.1 Dropdown-Daten'!$D$12</f>
        <v>Begünstigt</v>
      </c>
      <c r="C56" s="135" t="str">
        <f>'1.1 Dropdown-Daten'!$D$8</f>
        <v>Groß</v>
      </c>
      <c r="D56" s="164" cm="1">
        <f t="array" ref="D56">ROUNDDOWN(VLOOKUP(D$32,'1.2.1 Kosten pro m2'!$B$13:$C$31,2,FALSE)*VLOOKUP($B56&amp;$C56,CHOOSE({1,2},'1.2.2 Austarierung'!$A$61:$A$69&amp;'1.2.2 Austarierung'!$B$61:$B$69,'1.2.2 Austarierung'!$D$61:$D$69),2,0),0)</f>
        <v>66</v>
      </c>
      <c r="E56" s="164" cm="1">
        <f t="array" ref="E56">ROUNDDOWN(VLOOKUP(E$32,'1.2.1 Kosten pro m2'!$B$13:$C$31,2,FALSE)*VLOOKUP($B56&amp;$C56,CHOOSE({1,2},'1.2.2 Austarierung'!$A$61:$A$69&amp;'1.2.2 Austarierung'!$B$61:$B$69,'1.2.2 Austarierung'!$D$61:$D$69),2,0),0)</f>
        <v>96</v>
      </c>
      <c r="F56" s="164" cm="1">
        <f t="array" ref="F56">ROUNDDOWN(VLOOKUP(F$32,'1.2.1 Kosten pro m2'!$B$13:$C$31,2,FALSE)*VLOOKUP($B56&amp;$C56,CHOOSE({1,2},'1.2.2 Austarierung'!$A$61:$A$69&amp;'1.2.2 Austarierung'!$B$61:$B$69,'1.2.2 Austarierung'!$D$61:$D$69),2,0),0)</f>
        <v>8</v>
      </c>
      <c r="G56" s="164" cm="1">
        <f t="array" ref="G56">ROUNDDOWN(VLOOKUP(G$32,'1.2.1 Kosten pro m2'!$B$13:$C$31,2,FALSE)*VLOOKUP($B56&amp;$C56,CHOOSE({1,2},'1.2.2 Austarierung'!$A$61:$A$69&amp;'1.2.2 Austarierung'!$B$61:$B$69,'1.2.2 Austarierung'!$D$61:$D$69),2,0),0)</f>
        <v>34</v>
      </c>
      <c r="H56" s="164" cm="1">
        <f t="array" ref="H56">ROUNDDOWN(VLOOKUP(H$32,'1.2.1 Kosten pro m2'!$B$13:$C$31,2,FALSE)*VLOOKUP($B56&amp;$C56,CHOOSE({1,2},'1.2.2 Austarierung'!$A$61:$A$69&amp;'1.2.2 Austarierung'!$B$61:$B$69,'1.2.2 Austarierung'!$D$61:$D$69),2,0),0)</f>
        <v>66</v>
      </c>
      <c r="I56" s="164" cm="1">
        <f t="array" ref="I56">ROUNDDOWN(VLOOKUP(I$32,'1.2.1 Kosten pro m2'!$B$13:$C$31,2,FALSE)*VLOOKUP($B56&amp;$C56,CHOOSE({1,2},'1.2.2 Austarierung'!$A$61:$A$69&amp;'1.2.2 Austarierung'!$B$61:$B$69,'1.2.2 Austarierung'!$D$61:$D$69),2,0),0)</f>
        <v>21</v>
      </c>
      <c r="J56" s="164" cm="1">
        <f t="array" ref="J56">ROUNDDOWN(VLOOKUP(J$32,'1.2.1 Kosten pro m2'!$B$13:$C$31,2,FALSE)*VLOOKUP($B56&amp;$C56,CHOOSE({1,2},'1.2.2 Austarierung'!$A$61:$A$69&amp;'1.2.2 Austarierung'!$B$61:$B$69,'1.2.2 Austarierung'!$D$61:$D$69),2,0),0)</f>
        <v>20</v>
      </c>
      <c r="K56" s="164" cm="1">
        <f t="array" ref="K56">ROUNDDOWN(VLOOKUP(K$32,'1.2.1 Kosten pro m2'!$B$13:$C$31,2,FALSE)*VLOOKUP($B56&amp;$C56,CHOOSE({1,2},'1.2.2 Austarierung'!$A$61:$A$69&amp;'1.2.2 Austarierung'!$B$61:$B$69,'1.2.2 Austarierung'!$D$61:$D$69),2,0),0)</f>
        <v>38</v>
      </c>
      <c r="L56" s="164" cm="1">
        <f t="array" ref="L56">ROUNDDOWN(VLOOKUP(L$32,'1.2.1 Kosten pro m2'!$B$13:$C$31,2,FALSE)*VLOOKUP($B56&amp;$C56,CHOOSE({1,2},'1.2.2 Austarierung'!$A$61:$A$69&amp;'1.2.2 Austarierung'!$B$61:$B$69,'1.2.2 Austarierung'!$D$61:$D$69),2,0),0)</f>
        <v>75</v>
      </c>
      <c r="M56" s="164" cm="1">
        <f t="array" ref="M56">ROUNDDOWN(VLOOKUP(M$32,'1.2.1 Kosten pro m2'!$B$13:$C$31,2,FALSE)*VLOOKUP($B56&amp;$C56,CHOOSE({1,2},'1.2.2 Austarierung'!$A$61:$A$69&amp;'1.2.2 Austarierung'!$B$61:$B$69,'1.2.2 Austarierung'!$D$61:$D$69),2,0),0)</f>
        <v>85</v>
      </c>
      <c r="N56" s="164" cm="1">
        <f t="array" ref="N56">ROUNDDOWN(VLOOKUP(N$32,'1.2.1 Kosten pro m2'!$B$13:$C$31,2,FALSE)*VLOOKUP($B56&amp;$C56,CHOOSE({1,2},'1.2.2 Austarierung'!$A$61:$A$69&amp;'1.2.2 Austarierung'!$B$61:$B$69,'1.2.2 Austarierung'!$D$61:$D$69),2,0),0)</f>
        <v>102</v>
      </c>
      <c r="O56" s="164" cm="1">
        <f t="array" ref="O56">ROUNDDOWN(VLOOKUP(O$32,'1.2.1 Kosten pro m2'!$B$13:$C$31,2,FALSE)*VLOOKUP($B56&amp;$C56,CHOOSE({1,2},'1.2.2 Austarierung'!$A$61:$A$69&amp;'1.2.2 Austarierung'!$B$61:$B$69,'1.2.2 Austarierung'!$D$61:$D$69),2,0),0)</f>
        <v>11</v>
      </c>
      <c r="P56" s="164" cm="1">
        <f t="array" ref="P56">ROUNDDOWN(VLOOKUP(P$32,'1.2.1 Kosten pro m2'!$B$13:$C$31,2,FALSE)*VLOOKUP($B56&amp;$C56,CHOOSE({1,2},'1.2.2 Austarierung'!$A$61:$A$69&amp;'1.2.2 Austarierung'!$B$61:$B$69,'1.2.2 Austarierung'!$D$61:$D$69),2,0),0)</f>
        <v>465</v>
      </c>
      <c r="Q56" s="164" cm="1">
        <f t="array" ref="Q56">ROUNDDOWN(VLOOKUP(Q$32,'1.2.1 Kosten pro m2'!$B$13:$C$31,2,FALSE)*VLOOKUP($B56&amp;$C56,CHOOSE({1,2},'1.2.2 Austarierung'!$A$61:$A$69&amp;'1.2.2 Austarierung'!$B$61:$B$69,'1.2.2 Austarierung'!$D$61:$D$69),2,0),0)</f>
        <v>245</v>
      </c>
      <c r="R56" s="164" cm="1">
        <f t="array" ref="R56">ROUNDDOWN(VLOOKUP(R$32,'1.2.1 Kosten pro m2'!$B$13:$C$31,2,FALSE)*VLOOKUP($B56&amp;$C56,CHOOSE({1,2},'1.2.2 Austarierung'!$A$61:$A$69&amp;'1.2.2 Austarierung'!$B$61:$B$69,'1.2.2 Austarierung'!$D$61:$D$69),2,0),0)</f>
        <v>589</v>
      </c>
      <c r="S56" s="164" cm="1">
        <f t="array" ref="S56">ROUNDDOWN(VLOOKUP(S$32,'1.2.1 Kosten pro m2'!$B$13:$C$31,2,FALSE)*VLOOKUP($B56&amp;$C56,CHOOSE({1,2},'1.2.2 Austarierung'!$A$61:$A$69&amp;'1.2.2 Austarierung'!$B$61:$B$69,'1.2.2 Austarierung'!$D$61:$D$69),2,0),0)</f>
        <v>164</v>
      </c>
      <c r="T56" s="164" cm="1">
        <f t="array" ref="T56">ROUNDDOWN(VLOOKUP(T$32,'1.2.1 Kosten pro m2'!$B$13:$C$31,2,FALSE)*VLOOKUP($B56&amp;$C56,CHOOSE({1,2},'1.2.2 Austarierung'!$A$61:$A$69&amp;'1.2.2 Austarierung'!$B$61:$B$69,'1.2.2 Austarierung'!$D$61:$D$69),2,0),0)</f>
        <v>943</v>
      </c>
      <c r="U56" s="164" cm="1">
        <f t="array" ref="U56">ROUNDDOWN(VLOOKUP(U$32,'1.2.1 Kosten pro m2'!$B$13:$C$31,2,FALSE)*VLOOKUP($B56&amp;$C56,CHOOSE({1,2},'1.2.2 Austarierung'!$A$61:$A$69&amp;'1.2.2 Austarierung'!$B$61:$B$69,'1.2.2 Austarierung'!$D$61:$D$69),2,0),0)</f>
        <v>389</v>
      </c>
      <c r="V56" s="164" cm="1">
        <f t="array" ref="V56">ROUNDDOWN(VLOOKUP(V$32,'1.2.1 Kosten pro m2'!$B$13:$C$31,2,FALSE)*VLOOKUP($B56&amp;$C56,CHOOSE({1,2},'1.2.2 Austarierung'!$A$61:$A$69&amp;'1.2.2 Austarierung'!$B$61:$B$69,'1.2.2 Austarierung'!$D$61:$D$69),2,0),0)</f>
        <v>621</v>
      </c>
    </row>
    <row r="57" spans="1:27">
      <c r="A57" s="14" t="str">
        <f>'1.1 Dropdown-Daten'!F$8</f>
        <v>Modernisierung mit vorgefertigten Elementen</v>
      </c>
      <c r="B57" s="106" t="str">
        <f>'1.1 Dropdown-Daten'!$D$13</f>
        <v>(Beihilfefrei)</v>
      </c>
      <c r="C57" s="135" t="str">
        <f>'1.1 Dropdown-Daten'!$D$6</f>
        <v>Klein</v>
      </c>
      <c r="D57" s="164" cm="1">
        <f t="array" ref="D57">ROUNDDOWN(VLOOKUP(D$32,'1.2.1 Kosten pro m2'!$B$13:$C$31,2,FALSE)*VLOOKUP($B57&amp;$C57,CHOOSE({1,2},'1.2.2 Austarierung'!$A$61:$A$69&amp;'1.2.2 Austarierung'!$B$61:$B$69,'1.2.2 Austarierung'!$D$61:$D$69),2,0),0)</f>
        <v>144</v>
      </c>
      <c r="E57" s="164" cm="1">
        <f t="array" ref="E57">ROUNDDOWN(VLOOKUP(E$32,'1.2.1 Kosten pro m2'!$B$13:$C$31,2,FALSE)*VLOOKUP($B57&amp;$C57,CHOOSE({1,2},'1.2.2 Austarierung'!$A$61:$A$69&amp;'1.2.2 Austarierung'!$B$61:$B$69,'1.2.2 Austarierung'!$D$61:$D$69),2,0),0)</f>
        <v>209</v>
      </c>
      <c r="F57" s="164" cm="1">
        <f t="array" ref="F57">ROUNDDOWN(VLOOKUP(F$32,'1.2.1 Kosten pro m2'!$B$13:$C$31,2,FALSE)*VLOOKUP($B57&amp;$C57,CHOOSE({1,2},'1.2.2 Austarierung'!$A$61:$A$69&amp;'1.2.2 Austarierung'!$B$61:$B$69,'1.2.2 Austarierung'!$D$61:$D$69),2,0),0)</f>
        <v>19</v>
      </c>
      <c r="G57" s="164" cm="1">
        <f t="array" ref="G57">ROUNDDOWN(VLOOKUP(G$32,'1.2.1 Kosten pro m2'!$B$13:$C$31,2,FALSE)*VLOOKUP($B57&amp;$C57,CHOOSE({1,2},'1.2.2 Austarierung'!$A$61:$A$69&amp;'1.2.2 Austarierung'!$B$61:$B$69,'1.2.2 Austarierung'!$D$61:$D$69),2,0),0)</f>
        <v>74</v>
      </c>
      <c r="H57" s="164" cm="1">
        <f t="array" ref="H57">ROUNDDOWN(VLOOKUP(H$32,'1.2.1 Kosten pro m2'!$B$13:$C$31,2,FALSE)*VLOOKUP($B57&amp;$C57,CHOOSE({1,2},'1.2.2 Austarierung'!$A$61:$A$69&amp;'1.2.2 Austarierung'!$B$61:$B$69,'1.2.2 Austarierung'!$D$61:$D$69),2,0),0)</f>
        <v>143</v>
      </c>
      <c r="I57" s="164" cm="1">
        <f t="array" ref="I57">ROUNDDOWN(VLOOKUP(I$32,'1.2.1 Kosten pro m2'!$B$13:$C$31,2,FALSE)*VLOOKUP($B57&amp;$C57,CHOOSE({1,2},'1.2.2 Austarierung'!$A$61:$A$69&amp;'1.2.2 Austarierung'!$B$61:$B$69,'1.2.2 Austarierung'!$D$61:$D$69),2,0),0)</f>
        <v>45</v>
      </c>
      <c r="J57" s="164" cm="1">
        <f t="array" ref="J57">ROUNDDOWN(VLOOKUP(J$32,'1.2.1 Kosten pro m2'!$B$13:$C$31,2,FALSE)*VLOOKUP($B57&amp;$C57,CHOOSE({1,2},'1.2.2 Austarierung'!$A$61:$A$69&amp;'1.2.2 Austarierung'!$B$61:$B$69,'1.2.2 Austarierung'!$D$61:$D$69),2,0),0)</f>
        <v>44</v>
      </c>
      <c r="K57" s="164" cm="1">
        <f t="array" ref="K57">ROUNDDOWN(VLOOKUP(K$32,'1.2.1 Kosten pro m2'!$B$13:$C$31,2,FALSE)*VLOOKUP($B57&amp;$C57,CHOOSE({1,2},'1.2.2 Austarierung'!$A$61:$A$69&amp;'1.2.2 Austarierung'!$B$61:$B$69,'1.2.2 Austarierung'!$D$61:$D$69),2,0),0)</f>
        <v>82</v>
      </c>
      <c r="L57" s="164" cm="1">
        <f t="array" ref="L57">ROUNDDOWN(VLOOKUP(L$32,'1.2.1 Kosten pro m2'!$B$13:$C$31,2,FALSE)*VLOOKUP($B57&amp;$C57,CHOOSE({1,2},'1.2.2 Austarierung'!$A$61:$A$69&amp;'1.2.2 Austarierung'!$B$61:$B$69,'1.2.2 Austarierung'!$D$61:$D$69),2,0),0)</f>
        <v>162</v>
      </c>
      <c r="M57" s="164" cm="1">
        <f t="array" ref="M57">ROUNDDOWN(VLOOKUP(M$32,'1.2.1 Kosten pro m2'!$B$13:$C$31,2,FALSE)*VLOOKUP($B57&amp;$C57,CHOOSE({1,2},'1.2.2 Austarierung'!$A$61:$A$69&amp;'1.2.2 Austarierung'!$B$61:$B$69,'1.2.2 Austarierung'!$D$61:$D$69),2,0),0)</f>
        <v>186</v>
      </c>
      <c r="N57" s="164" cm="1">
        <f t="array" ref="N57">ROUNDDOWN(VLOOKUP(N$32,'1.2.1 Kosten pro m2'!$B$13:$C$31,2,FALSE)*VLOOKUP($B57&amp;$C57,CHOOSE({1,2},'1.2.2 Austarierung'!$A$61:$A$69&amp;'1.2.2 Austarierung'!$B$61:$B$69,'1.2.2 Austarierung'!$D$61:$D$69),2,0),0)</f>
        <v>221</v>
      </c>
      <c r="O57" s="164" cm="1">
        <f t="array" ref="O57">ROUNDDOWN(VLOOKUP(O$32,'1.2.1 Kosten pro m2'!$B$13:$C$31,2,FALSE)*VLOOKUP($B57&amp;$C57,CHOOSE({1,2},'1.2.2 Austarierung'!$A$61:$A$69&amp;'1.2.2 Austarierung'!$B$61:$B$69,'1.2.2 Austarierung'!$D$61:$D$69),2,0),0)</f>
        <v>25</v>
      </c>
      <c r="P57" s="164" cm="1">
        <f t="array" ref="P57">ROUNDDOWN(VLOOKUP(P$32,'1.2.1 Kosten pro m2'!$B$13:$C$31,2,FALSE)*VLOOKUP($B57&amp;$C57,CHOOSE({1,2},'1.2.2 Austarierung'!$A$61:$A$69&amp;'1.2.2 Austarierung'!$B$61:$B$69,'1.2.2 Austarierung'!$D$61:$D$69),2,0),0)</f>
        <v>1008</v>
      </c>
      <c r="Q57" s="164" cm="1">
        <f t="array" ref="Q57">ROUNDDOWN(VLOOKUP(Q$32,'1.2.1 Kosten pro m2'!$B$13:$C$31,2,FALSE)*VLOOKUP($B57&amp;$C57,CHOOSE({1,2},'1.2.2 Austarierung'!$A$61:$A$69&amp;'1.2.2 Austarierung'!$B$61:$B$69,'1.2.2 Austarierung'!$D$61:$D$69),2,0),0)</f>
        <v>531</v>
      </c>
      <c r="R57" s="164" cm="1">
        <f t="array" ref="R57">ROUNDDOWN(VLOOKUP(R$32,'1.2.1 Kosten pro m2'!$B$13:$C$31,2,FALSE)*VLOOKUP($B57&amp;$C57,CHOOSE({1,2},'1.2.2 Austarierung'!$A$61:$A$69&amp;'1.2.2 Austarierung'!$B$61:$B$69,'1.2.2 Austarierung'!$D$61:$D$69),2,0),0)</f>
        <v>1277</v>
      </c>
      <c r="S57" s="164" cm="1">
        <f t="array" ref="S57">ROUNDDOWN(VLOOKUP(S$32,'1.2.1 Kosten pro m2'!$B$13:$C$31,2,FALSE)*VLOOKUP($B57&amp;$C57,CHOOSE({1,2},'1.2.2 Austarierung'!$A$61:$A$69&amp;'1.2.2 Austarierung'!$B$61:$B$69,'1.2.2 Austarierung'!$D$61:$D$69),2,0),0)</f>
        <v>356</v>
      </c>
      <c r="T57" s="164" cm="1">
        <f t="array" ref="T57">ROUNDDOWN(VLOOKUP(T$32,'1.2.1 Kosten pro m2'!$B$13:$C$31,2,FALSE)*VLOOKUP($B57&amp;$C57,CHOOSE({1,2},'1.2.2 Austarierung'!$A$61:$A$69&amp;'1.2.2 Austarierung'!$B$61:$B$69,'1.2.2 Austarierung'!$D$61:$D$69),2,0),0)</f>
        <v>2045</v>
      </c>
      <c r="U57" s="164" cm="1">
        <f t="array" ref="U57">ROUNDDOWN(VLOOKUP(U$32,'1.2.1 Kosten pro m2'!$B$13:$C$31,2,FALSE)*VLOOKUP($B57&amp;$C57,CHOOSE({1,2},'1.2.2 Austarierung'!$A$61:$A$69&amp;'1.2.2 Austarierung'!$B$61:$B$69,'1.2.2 Austarierung'!$D$61:$D$69),2,0),0)</f>
        <v>844</v>
      </c>
      <c r="V57" s="164" cm="1">
        <f t="array" ref="V57">ROUNDDOWN(VLOOKUP(V$32,'1.2.1 Kosten pro m2'!$B$13:$C$31,2,FALSE)*VLOOKUP($B57&amp;$C57,CHOOSE({1,2},'1.2.2 Austarierung'!$A$61:$A$69&amp;'1.2.2 Austarierung'!$B$61:$B$69,'1.2.2 Austarierung'!$D$61:$D$69),2,0),0)</f>
        <v>1346</v>
      </c>
    </row>
    <row r="58" spans="1:27">
      <c r="A58" s="14" t="str">
        <f>'1.1 Dropdown-Daten'!F$8</f>
        <v>Modernisierung mit vorgefertigten Elementen</v>
      </c>
      <c r="B58" s="106" t="str">
        <f>'1.1 Dropdown-Daten'!$D$13</f>
        <v>(Beihilfefrei)</v>
      </c>
      <c r="C58" s="135" t="str">
        <f>'1.1 Dropdown-Daten'!$D$7</f>
        <v>Mittel</v>
      </c>
      <c r="D58" s="164" cm="1">
        <f t="array" ref="D58">ROUNDDOWN(VLOOKUP(D$32,'1.2.1 Kosten pro m2'!$B$13:$C$31,2,FALSE)*VLOOKUP($B58&amp;$C58,CHOOSE({1,2},'1.2.2 Austarierung'!$A$61:$A$69&amp;'1.2.2 Austarierung'!$B$61:$B$69,'1.2.2 Austarierung'!$D$61:$D$69),2,0),0)</f>
        <v>121</v>
      </c>
      <c r="E58" s="164" cm="1">
        <f t="array" ref="E58">ROUNDDOWN(VLOOKUP(E$32,'1.2.1 Kosten pro m2'!$B$13:$C$31,2,FALSE)*VLOOKUP($B58&amp;$C58,CHOOSE({1,2},'1.2.2 Austarierung'!$A$61:$A$69&amp;'1.2.2 Austarierung'!$B$61:$B$69,'1.2.2 Austarierung'!$D$61:$D$69),2,0),0)</f>
        <v>177</v>
      </c>
      <c r="F58" s="164" cm="1">
        <f t="array" ref="F58">ROUNDDOWN(VLOOKUP(F$32,'1.2.1 Kosten pro m2'!$B$13:$C$31,2,FALSE)*VLOOKUP($B58&amp;$C58,CHOOSE({1,2},'1.2.2 Austarierung'!$A$61:$A$69&amp;'1.2.2 Austarierung'!$B$61:$B$69,'1.2.2 Austarierung'!$D$61:$D$69),2,0),0)</f>
        <v>16</v>
      </c>
      <c r="G58" s="164" cm="1">
        <f t="array" ref="G58">ROUNDDOWN(VLOOKUP(G$32,'1.2.1 Kosten pro m2'!$B$13:$C$31,2,FALSE)*VLOOKUP($B58&amp;$C58,CHOOSE({1,2},'1.2.2 Austarierung'!$A$61:$A$69&amp;'1.2.2 Austarierung'!$B$61:$B$69,'1.2.2 Austarierung'!$D$61:$D$69),2,0),0)</f>
        <v>62</v>
      </c>
      <c r="H58" s="164" cm="1">
        <f t="array" ref="H58">ROUNDDOWN(VLOOKUP(H$32,'1.2.1 Kosten pro m2'!$B$13:$C$31,2,FALSE)*VLOOKUP($B58&amp;$C58,CHOOSE({1,2},'1.2.2 Austarierung'!$A$61:$A$69&amp;'1.2.2 Austarierung'!$B$61:$B$69,'1.2.2 Austarierung'!$D$61:$D$69),2,0),0)</f>
        <v>121</v>
      </c>
      <c r="I58" s="164" cm="1">
        <f t="array" ref="I58">ROUNDDOWN(VLOOKUP(I$32,'1.2.1 Kosten pro m2'!$B$13:$C$31,2,FALSE)*VLOOKUP($B58&amp;$C58,CHOOSE({1,2},'1.2.2 Austarierung'!$A$61:$A$69&amp;'1.2.2 Austarierung'!$B$61:$B$69,'1.2.2 Austarierung'!$D$61:$D$69),2,0),0)</f>
        <v>38</v>
      </c>
      <c r="J58" s="164" cm="1">
        <f t="array" ref="J58">ROUNDDOWN(VLOOKUP(J$32,'1.2.1 Kosten pro m2'!$B$13:$C$31,2,FALSE)*VLOOKUP($B58&amp;$C58,CHOOSE({1,2},'1.2.2 Austarierung'!$A$61:$A$69&amp;'1.2.2 Austarierung'!$B$61:$B$69,'1.2.2 Austarierung'!$D$61:$D$69),2,0),0)</f>
        <v>37</v>
      </c>
      <c r="K58" s="164" cm="1">
        <f t="array" ref="K58">ROUNDDOWN(VLOOKUP(K$32,'1.2.1 Kosten pro m2'!$B$13:$C$31,2,FALSE)*VLOOKUP($B58&amp;$C58,CHOOSE({1,2},'1.2.2 Austarierung'!$A$61:$A$69&amp;'1.2.2 Austarierung'!$B$61:$B$69,'1.2.2 Austarierung'!$D$61:$D$69),2,0),0)</f>
        <v>69</v>
      </c>
      <c r="L58" s="164" cm="1">
        <f t="array" ref="L58">ROUNDDOWN(VLOOKUP(L$32,'1.2.1 Kosten pro m2'!$B$13:$C$31,2,FALSE)*VLOOKUP($B58&amp;$C58,CHOOSE({1,2},'1.2.2 Austarierung'!$A$61:$A$69&amp;'1.2.2 Austarierung'!$B$61:$B$69,'1.2.2 Austarierung'!$D$61:$D$69),2,0),0)</f>
        <v>137</v>
      </c>
      <c r="M58" s="164" cm="1">
        <f t="array" ref="M58">ROUNDDOWN(VLOOKUP(M$32,'1.2.1 Kosten pro m2'!$B$13:$C$31,2,FALSE)*VLOOKUP($B58&amp;$C58,CHOOSE({1,2},'1.2.2 Austarierung'!$A$61:$A$69&amp;'1.2.2 Austarierung'!$B$61:$B$69,'1.2.2 Austarierung'!$D$61:$D$69),2,0),0)</f>
        <v>157</v>
      </c>
      <c r="N58" s="164" cm="1">
        <f t="array" ref="N58">ROUNDDOWN(VLOOKUP(N$32,'1.2.1 Kosten pro m2'!$B$13:$C$31,2,FALSE)*VLOOKUP($B58&amp;$C58,CHOOSE({1,2},'1.2.2 Austarierung'!$A$61:$A$69&amp;'1.2.2 Austarierung'!$B$61:$B$69,'1.2.2 Austarierung'!$D$61:$D$69),2,0),0)</f>
        <v>187</v>
      </c>
      <c r="O58" s="164" cm="1">
        <f t="array" ref="O58">ROUNDDOWN(VLOOKUP(O$32,'1.2.1 Kosten pro m2'!$B$13:$C$31,2,FALSE)*VLOOKUP($B58&amp;$C58,CHOOSE({1,2},'1.2.2 Austarierung'!$A$61:$A$69&amp;'1.2.2 Austarierung'!$B$61:$B$69,'1.2.2 Austarierung'!$D$61:$D$69),2,0),0)</f>
        <v>21</v>
      </c>
      <c r="P58" s="164" cm="1">
        <f t="array" ref="P58">ROUNDDOWN(VLOOKUP(P$32,'1.2.1 Kosten pro m2'!$B$13:$C$31,2,FALSE)*VLOOKUP($B58&amp;$C58,CHOOSE({1,2},'1.2.2 Austarierung'!$A$61:$A$69&amp;'1.2.2 Austarierung'!$B$61:$B$69,'1.2.2 Austarierung'!$D$61:$D$69),2,0),0)</f>
        <v>853</v>
      </c>
      <c r="Q58" s="164" cm="1">
        <f t="array" ref="Q58">ROUNDDOWN(VLOOKUP(Q$32,'1.2.1 Kosten pro m2'!$B$13:$C$31,2,FALSE)*VLOOKUP($B58&amp;$C58,CHOOSE({1,2},'1.2.2 Austarierung'!$A$61:$A$69&amp;'1.2.2 Austarierung'!$B$61:$B$69,'1.2.2 Austarierung'!$D$61:$D$69),2,0),0)</f>
        <v>449</v>
      </c>
      <c r="R58" s="164" cm="1">
        <f t="array" ref="R58">ROUNDDOWN(VLOOKUP(R$32,'1.2.1 Kosten pro m2'!$B$13:$C$31,2,FALSE)*VLOOKUP($B58&amp;$C58,CHOOSE({1,2},'1.2.2 Austarierung'!$A$61:$A$69&amp;'1.2.2 Austarierung'!$B$61:$B$69,'1.2.2 Austarierung'!$D$61:$D$69),2,0),0)</f>
        <v>1080</v>
      </c>
      <c r="S58" s="164" cm="1">
        <f t="array" ref="S58">ROUNDDOWN(VLOOKUP(S$32,'1.2.1 Kosten pro m2'!$B$13:$C$31,2,FALSE)*VLOOKUP($B58&amp;$C58,CHOOSE({1,2},'1.2.2 Austarierung'!$A$61:$A$69&amp;'1.2.2 Austarierung'!$B$61:$B$69,'1.2.2 Austarierung'!$D$61:$D$69),2,0),0)</f>
        <v>301</v>
      </c>
      <c r="T58" s="164" cm="1">
        <f t="array" ref="T58">ROUNDDOWN(VLOOKUP(T$32,'1.2.1 Kosten pro m2'!$B$13:$C$31,2,FALSE)*VLOOKUP($B58&amp;$C58,CHOOSE({1,2},'1.2.2 Austarierung'!$A$61:$A$69&amp;'1.2.2 Austarierung'!$B$61:$B$69,'1.2.2 Austarierung'!$D$61:$D$69),2,0),0)</f>
        <v>1730</v>
      </c>
      <c r="U58" s="164" cm="1">
        <f t="array" ref="U58">ROUNDDOWN(VLOOKUP(U$32,'1.2.1 Kosten pro m2'!$B$13:$C$31,2,FALSE)*VLOOKUP($B58&amp;$C58,CHOOSE({1,2},'1.2.2 Austarierung'!$A$61:$A$69&amp;'1.2.2 Austarierung'!$B$61:$B$69,'1.2.2 Austarierung'!$D$61:$D$69),2,0),0)</f>
        <v>714</v>
      </c>
      <c r="V58" s="164" cm="1">
        <f t="array" ref="V58">ROUNDDOWN(VLOOKUP(V$32,'1.2.1 Kosten pro m2'!$B$13:$C$31,2,FALSE)*VLOOKUP($B58&amp;$C58,CHOOSE({1,2},'1.2.2 Austarierung'!$A$61:$A$69&amp;'1.2.2 Austarierung'!$B$61:$B$69,'1.2.2 Austarierung'!$D$61:$D$69),2,0),0)</f>
        <v>1139</v>
      </c>
    </row>
    <row r="59" spans="1:27">
      <c r="A59" s="14" t="str">
        <f>'1.1 Dropdown-Daten'!F$8</f>
        <v>Modernisierung mit vorgefertigten Elementen</v>
      </c>
      <c r="B59" s="106" t="str">
        <f>'1.1 Dropdown-Daten'!$D$13</f>
        <v>(Beihilfefrei)</v>
      </c>
      <c r="C59" s="135" t="str">
        <f>'1.1 Dropdown-Daten'!$D$8</f>
        <v>Groß</v>
      </c>
      <c r="D59" s="164" cm="1">
        <f t="array" ref="D59">ROUNDDOWN(VLOOKUP(D$32,'1.2.1 Kosten pro m2'!$B$13:$C$31,2,FALSE)*VLOOKUP($B59&amp;$C59,CHOOSE({1,2},'1.2.2 Austarierung'!$A$61:$A$69&amp;'1.2.2 Austarierung'!$B$61:$B$69,'1.2.2 Austarierung'!$D$61:$D$69),2,0),0)</f>
        <v>110</v>
      </c>
      <c r="E59" s="164" cm="1">
        <f t="array" ref="E59">ROUNDDOWN(VLOOKUP(E$32,'1.2.1 Kosten pro m2'!$B$13:$C$31,2,FALSE)*VLOOKUP($B59&amp;$C59,CHOOSE({1,2},'1.2.2 Austarierung'!$A$61:$A$69&amp;'1.2.2 Austarierung'!$B$61:$B$69,'1.2.2 Austarierung'!$D$61:$D$69),2,0),0)</f>
        <v>161</v>
      </c>
      <c r="F59" s="164" cm="1">
        <f t="array" ref="F59">ROUNDDOWN(VLOOKUP(F$32,'1.2.1 Kosten pro m2'!$B$13:$C$31,2,FALSE)*VLOOKUP($B59&amp;$C59,CHOOSE({1,2},'1.2.2 Austarierung'!$A$61:$A$69&amp;'1.2.2 Austarierung'!$B$61:$B$69,'1.2.2 Austarierung'!$D$61:$D$69),2,0),0)</f>
        <v>14</v>
      </c>
      <c r="G59" s="164" cm="1">
        <f t="array" ref="G59">ROUNDDOWN(VLOOKUP(G$32,'1.2.1 Kosten pro m2'!$B$13:$C$31,2,FALSE)*VLOOKUP($B59&amp;$C59,CHOOSE({1,2},'1.2.2 Austarierung'!$A$61:$A$69&amp;'1.2.2 Austarierung'!$B$61:$B$69,'1.2.2 Austarierung'!$D$61:$D$69),2,0),0)</f>
        <v>57</v>
      </c>
      <c r="H59" s="164" cm="1">
        <f t="array" ref="H59">ROUNDDOWN(VLOOKUP(H$32,'1.2.1 Kosten pro m2'!$B$13:$C$31,2,FALSE)*VLOOKUP($B59&amp;$C59,CHOOSE({1,2},'1.2.2 Austarierung'!$A$61:$A$69&amp;'1.2.2 Austarierung'!$B$61:$B$69,'1.2.2 Austarierung'!$D$61:$D$69),2,0),0)</f>
        <v>110</v>
      </c>
      <c r="I59" s="164" cm="1">
        <f t="array" ref="I59">ROUNDDOWN(VLOOKUP(I$32,'1.2.1 Kosten pro m2'!$B$13:$C$31,2,FALSE)*VLOOKUP($B59&amp;$C59,CHOOSE({1,2},'1.2.2 Austarierung'!$A$61:$A$69&amp;'1.2.2 Austarierung'!$B$61:$B$69,'1.2.2 Austarierung'!$D$61:$D$69),2,0),0)</f>
        <v>35</v>
      </c>
      <c r="J59" s="164" cm="1">
        <f t="array" ref="J59">ROUNDDOWN(VLOOKUP(J$32,'1.2.1 Kosten pro m2'!$B$13:$C$31,2,FALSE)*VLOOKUP($B59&amp;$C59,CHOOSE({1,2},'1.2.2 Austarierung'!$A$61:$A$69&amp;'1.2.2 Austarierung'!$B$61:$B$69,'1.2.2 Austarierung'!$D$61:$D$69),2,0),0)</f>
        <v>34</v>
      </c>
      <c r="K59" s="164" cm="1">
        <f t="array" ref="K59">ROUNDDOWN(VLOOKUP(K$32,'1.2.1 Kosten pro m2'!$B$13:$C$31,2,FALSE)*VLOOKUP($B59&amp;$C59,CHOOSE({1,2},'1.2.2 Austarierung'!$A$61:$A$69&amp;'1.2.2 Austarierung'!$B$61:$B$69,'1.2.2 Austarierung'!$D$61:$D$69),2,0),0)</f>
        <v>63</v>
      </c>
      <c r="L59" s="164" cm="1">
        <f t="array" ref="L59">ROUNDDOWN(VLOOKUP(L$32,'1.2.1 Kosten pro m2'!$B$13:$C$31,2,FALSE)*VLOOKUP($B59&amp;$C59,CHOOSE({1,2},'1.2.2 Austarierung'!$A$61:$A$69&amp;'1.2.2 Austarierung'!$B$61:$B$69,'1.2.2 Austarierung'!$D$61:$D$69),2,0),0)</f>
        <v>125</v>
      </c>
      <c r="M59" s="164" cm="1">
        <f t="array" ref="M59">ROUNDDOWN(VLOOKUP(M$32,'1.2.1 Kosten pro m2'!$B$13:$C$31,2,FALSE)*VLOOKUP($B59&amp;$C59,CHOOSE({1,2},'1.2.2 Austarierung'!$A$61:$A$69&amp;'1.2.2 Austarierung'!$B$61:$B$69,'1.2.2 Austarierung'!$D$61:$D$69),2,0),0)</f>
        <v>143</v>
      </c>
      <c r="N59" s="164" cm="1">
        <f t="array" ref="N59">ROUNDDOWN(VLOOKUP(N$32,'1.2.1 Kosten pro m2'!$B$13:$C$31,2,FALSE)*VLOOKUP($B59&amp;$C59,CHOOSE({1,2},'1.2.2 Austarierung'!$A$61:$A$69&amp;'1.2.2 Austarierung'!$B$61:$B$69,'1.2.2 Austarierung'!$D$61:$D$69),2,0),0)</f>
        <v>170</v>
      </c>
      <c r="O59" s="164" cm="1">
        <f t="array" ref="O59">ROUNDDOWN(VLOOKUP(O$32,'1.2.1 Kosten pro m2'!$B$13:$C$31,2,FALSE)*VLOOKUP($B59&amp;$C59,CHOOSE({1,2},'1.2.2 Austarierung'!$A$61:$A$69&amp;'1.2.2 Austarierung'!$B$61:$B$69,'1.2.2 Austarierung'!$D$61:$D$69),2,0),0)</f>
        <v>19</v>
      </c>
      <c r="P59" s="164" cm="1">
        <f t="array" ref="P59">ROUNDDOWN(VLOOKUP(P$32,'1.2.1 Kosten pro m2'!$B$13:$C$31,2,FALSE)*VLOOKUP($B59&amp;$C59,CHOOSE({1,2},'1.2.2 Austarierung'!$A$61:$A$69&amp;'1.2.2 Austarierung'!$B$61:$B$69,'1.2.2 Austarierung'!$D$61:$D$69),2,0),0)</f>
        <v>775</v>
      </c>
      <c r="Q59" s="164" cm="1">
        <f t="array" ref="Q59">ROUNDDOWN(VLOOKUP(Q$32,'1.2.1 Kosten pro m2'!$B$13:$C$31,2,FALSE)*VLOOKUP($B59&amp;$C59,CHOOSE({1,2},'1.2.2 Austarierung'!$A$61:$A$69&amp;'1.2.2 Austarierung'!$B$61:$B$69,'1.2.2 Austarierung'!$D$61:$D$69),2,0),0)</f>
        <v>408</v>
      </c>
      <c r="R59" s="164" cm="1">
        <f t="array" ref="R59">ROUNDDOWN(VLOOKUP(R$32,'1.2.1 Kosten pro m2'!$B$13:$C$31,2,FALSE)*VLOOKUP($B59&amp;$C59,CHOOSE({1,2},'1.2.2 Austarierung'!$A$61:$A$69&amp;'1.2.2 Austarierung'!$B$61:$B$69,'1.2.2 Austarierung'!$D$61:$D$69),2,0),0)</f>
        <v>982</v>
      </c>
      <c r="S59" s="164" cm="1">
        <f t="array" ref="S59">ROUNDDOWN(VLOOKUP(S$32,'1.2.1 Kosten pro m2'!$B$13:$C$31,2,FALSE)*VLOOKUP($B59&amp;$C59,CHOOSE({1,2},'1.2.2 Austarierung'!$A$61:$A$69&amp;'1.2.2 Austarierung'!$B$61:$B$69,'1.2.2 Austarierung'!$D$61:$D$69),2,0),0)</f>
        <v>274</v>
      </c>
      <c r="T59" s="164" cm="1">
        <f t="array" ref="T59">ROUNDDOWN(VLOOKUP(T$32,'1.2.1 Kosten pro m2'!$B$13:$C$31,2,FALSE)*VLOOKUP($B59&amp;$C59,CHOOSE({1,2},'1.2.2 Austarierung'!$A$61:$A$69&amp;'1.2.2 Austarierung'!$B$61:$B$69,'1.2.2 Austarierung'!$D$61:$D$69),2,0),0)</f>
        <v>1573</v>
      </c>
      <c r="U59" s="164" cm="1">
        <f t="array" ref="U59">ROUNDDOWN(VLOOKUP(U$32,'1.2.1 Kosten pro m2'!$B$13:$C$31,2,FALSE)*VLOOKUP($B59&amp;$C59,CHOOSE({1,2},'1.2.2 Austarierung'!$A$61:$A$69&amp;'1.2.2 Austarierung'!$B$61:$B$69,'1.2.2 Austarierung'!$D$61:$D$69),2,0),0)</f>
        <v>649</v>
      </c>
      <c r="V59" s="164" cm="1">
        <f t="array" ref="V59">ROUNDDOWN(VLOOKUP(V$32,'1.2.1 Kosten pro m2'!$B$13:$C$31,2,FALSE)*VLOOKUP($B59&amp;$C59,CHOOSE({1,2},'1.2.2 Austarierung'!$A$61:$A$69&amp;'1.2.2 Austarierung'!$B$61:$B$69,'1.2.2 Austarierung'!$D$61:$D$69),2,0),0)</f>
        <v>1035</v>
      </c>
    </row>
    <row r="60" spans="1:27" s="169" customFormat="1">
      <c r="A60" s="165" t="str">
        <f>'1.1 Dropdown-Daten'!F$9</f>
        <v>EG70EE mit vorgefertigten Elementen</v>
      </c>
      <c r="B60" s="166" t="str">
        <f>'1.1 Dropdown-Daten'!$D$11</f>
        <v>Allgemein</v>
      </c>
      <c r="C60" s="167" t="str">
        <f>'1.1 Dropdown-Daten'!$D$6</f>
        <v>Klein</v>
      </c>
      <c r="D60" s="168" cm="1">
        <f t="array" ref="D60">ROUNDDOWN(VLOOKUP(D$32,'1.2.1 Kosten pro m2'!$B$13:$C$31,2,FALSE)*VLOOKUP($B60&amp;$C60,CHOOSE({1,2},'1.2.2 Austarierung'!$A$80:$A$88&amp;'1.2.2 Austarierung'!$B$80:$B$88,'1.2.2 Austarierung'!$D$80:$D$88),2,0),0)</f>
        <v>110</v>
      </c>
      <c r="E60" s="168" cm="1">
        <f t="array" ref="E60">ROUNDDOWN(VLOOKUP(E$32,'1.2.1 Kosten pro m2'!$B$13:$C$31,2,FALSE)*VLOOKUP($B60&amp;$C60,CHOOSE({1,2},'1.2.2 Austarierung'!$A$80:$A$88&amp;'1.2.2 Austarierung'!$B$80:$B$88,'1.2.2 Austarierung'!$D$80:$D$88),2,0),0)</f>
        <v>161</v>
      </c>
      <c r="F60" s="168" cm="1">
        <f t="array" ref="F60">ROUNDDOWN(VLOOKUP(F$32,'1.2.1 Kosten pro m2'!$B$13:$C$31,2,FALSE)*VLOOKUP($B60&amp;$C60,CHOOSE({1,2},'1.2.2 Austarierung'!$A$80:$A$88&amp;'1.2.2 Austarierung'!$B$80:$B$88,'1.2.2 Austarierung'!$D$80:$D$88),2,0),0)</f>
        <v>14</v>
      </c>
      <c r="G60" s="168" cm="1">
        <f t="array" ref="G60">ROUNDDOWN(VLOOKUP(G$32,'1.2.1 Kosten pro m2'!$B$13:$C$31,2,FALSE)*VLOOKUP($B60&amp;$C60,CHOOSE({1,2},'1.2.2 Austarierung'!$A$80:$A$88&amp;'1.2.2 Austarierung'!$B$80:$B$88,'1.2.2 Austarierung'!$D$80:$D$88),2,0),0)</f>
        <v>57</v>
      </c>
      <c r="H60" s="168" cm="1">
        <f t="array" ref="H60">ROUNDDOWN(VLOOKUP(H$32,'1.2.1 Kosten pro m2'!$B$13:$C$31,2,FALSE)*VLOOKUP($B60&amp;$C60,CHOOSE({1,2},'1.2.2 Austarierung'!$A$80:$A$88&amp;'1.2.2 Austarierung'!$B$80:$B$88,'1.2.2 Austarierung'!$D$80:$D$88),2,0),0)</f>
        <v>110</v>
      </c>
      <c r="I60" s="168" cm="1">
        <f t="array" ref="I60">ROUNDDOWN(VLOOKUP(I$32,'1.2.1 Kosten pro m2'!$B$13:$C$31,2,FALSE)*VLOOKUP($B60&amp;$C60,CHOOSE({1,2},'1.2.2 Austarierung'!$A$80:$A$88&amp;'1.2.2 Austarierung'!$B$80:$B$88,'1.2.2 Austarierung'!$D$80:$D$88),2,0),0)</f>
        <v>35</v>
      </c>
      <c r="J60" s="168" cm="1">
        <f t="array" ref="J60">ROUNDDOWN(VLOOKUP(J$32,'1.2.1 Kosten pro m2'!$B$13:$C$31,2,FALSE)*VLOOKUP($B60&amp;$C60,CHOOSE({1,2},'1.2.2 Austarierung'!$A$80:$A$88&amp;'1.2.2 Austarierung'!$B$80:$B$88,'1.2.2 Austarierung'!$D$80:$D$88),2,0),0)</f>
        <v>34</v>
      </c>
      <c r="K60" s="168" cm="1">
        <f t="array" ref="K60">ROUNDDOWN(VLOOKUP(K$32,'1.2.1 Kosten pro m2'!$B$13:$C$31,2,FALSE)*VLOOKUP($B60&amp;$C60,CHOOSE({1,2},'1.2.2 Austarierung'!$A$80:$A$88&amp;'1.2.2 Austarierung'!$B$80:$B$88,'1.2.2 Austarierung'!$D$80:$D$88),2,0),0)</f>
        <v>63</v>
      </c>
      <c r="L60" s="168" cm="1">
        <f t="array" ref="L60">ROUNDDOWN(VLOOKUP(L$32,'1.2.1 Kosten pro m2'!$B$13:$C$31,2,FALSE)*VLOOKUP($B60&amp;$C60,CHOOSE({1,2},'1.2.2 Austarierung'!$A$80:$A$88&amp;'1.2.2 Austarierung'!$B$80:$B$88,'1.2.2 Austarierung'!$D$80:$D$88),2,0),0)</f>
        <v>125</v>
      </c>
      <c r="M60" s="168" cm="1">
        <f t="array" ref="M60">ROUNDDOWN(VLOOKUP(M$32,'1.2.1 Kosten pro m2'!$B$13:$C$31,2,FALSE)*VLOOKUP($B60&amp;$C60,CHOOSE({1,2},'1.2.2 Austarierung'!$A$80:$A$88&amp;'1.2.2 Austarierung'!$B$80:$B$88,'1.2.2 Austarierung'!$D$80:$D$88),2,0),0)</f>
        <v>143</v>
      </c>
      <c r="N60" s="168" cm="1">
        <f t="array" ref="N60">ROUNDDOWN(VLOOKUP(N$32,'1.2.1 Kosten pro m2'!$B$13:$C$31,2,FALSE)*VLOOKUP($B60&amp;$C60,CHOOSE({1,2},'1.2.2 Austarierung'!$A$80:$A$88&amp;'1.2.2 Austarierung'!$B$80:$B$88,'1.2.2 Austarierung'!$D$80:$D$88),2,0),0)</f>
        <v>170</v>
      </c>
      <c r="O60" s="168" cm="1">
        <f t="array" ref="O60">ROUNDDOWN(VLOOKUP(O$32,'1.2.1 Kosten pro m2'!$B$13:$C$31,2,FALSE)*VLOOKUP($B60&amp;$C60,CHOOSE({1,2},'1.2.2 Austarierung'!$A$80:$A$88&amp;'1.2.2 Austarierung'!$B$80:$B$88,'1.2.2 Austarierung'!$D$80:$D$88),2,0),0)</f>
        <v>19</v>
      </c>
      <c r="P60" s="168" cm="1">
        <f t="array" ref="P60">ROUNDDOWN(VLOOKUP(P$32,'1.2.1 Kosten pro m2'!$B$13:$C$31,2,FALSE)*VLOOKUP($B60&amp;$C60,CHOOSE({1,2},'1.2.2 Austarierung'!$A$80:$A$88&amp;'1.2.2 Austarierung'!$B$80:$B$88,'1.2.2 Austarierung'!$D$80:$D$88),2,0),0)</f>
        <v>775</v>
      </c>
      <c r="Q60" s="168" cm="1">
        <f t="array" ref="Q60">ROUNDDOWN(VLOOKUP(Q$32,'1.2.1 Kosten pro m2'!$B$13:$C$31,2,FALSE)*VLOOKUP($B60&amp;$C60,CHOOSE({1,2},'1.2.2 Austarierung'!$A$80:$A$88&amp;'1.2.2 Austarierung'!$B$80:$B$88,'1.2.2 Austarierung'!$D$80:$D$88),2,0),0)</f>
        <v>408</v>
      </c>
      <c r="R60" s="168" cm="1">
        <f t="array" ref="R60">ROUNDDOWN(VLOOKUP(R$32,'1.2.1 Kosten pro m2'!$B$13:$C$31,2,FALSE)*VLOOKUP($B60&amp;$C60,CHOOSE({1,2},'1.2.2 Austarierung'!$A$80:$A$88&amp;'1.2.2 Austarierung'!$B$80:$B$88,'1.2.2 Austarierung'!$D$80:$D$88),2,0),0)</f>
        <v>982</v>
      </c>
      <c r="S60" s="168" cm="1">
        <f t="array" ref="S60">ROUNDDOWN(VLOOKUP(S$32,'1.2.1 Kosten pro m2'!$B$13:$C$31,2,FALSE)*VLOOKUP($B60&amp;$C60,CHOOSE({1,2},'1.2.2 Austarierung'!$A$80:$A$88&amp;'1.2.2 Austarierung'!$B$80:$B$88,'1.2.2 Austarierung'!$D$80:$D$88),2,0),0)</f>
        <v>274</v>
      </c>
      <c r="T60" s="168" cm="1">
        <f t="array" ref="T60">ROUNDDOWN(VLOOKUP(T$32,'1.2.1 Kosten pro m2'!$B$13:$C$31,2,FALSE)*VLOOKUP($B60&amp;$C60,CHOOSE({1,2},'1.2.2 Austarierung'!$A$80:$A$88&amp;'1.2.2 Austarierung'!$B$80:$B$88,'1.2.2 Austarierung'!$D$80:$D$88),2,0),0)</f>
        <v>1573</v>
      </c>
      <c r="U60" s="168" cm="1">
        <f t="array" ref="U60">ROUNDDOWN(VLOOKUP(U$32,'1.2.1 Kosten pro m2'!$B$13:$C$31,2,FALSE)*VLOOKUP($B60&amp;$C60,CHOOSE({1,2},'1.2.2 Austarierung'!$A$80:$A$88&amp;'1.2.2 Austarierung'!$B$80:$B$88,'1.2.2 Austarierung'!$D$80:$D$88),2,0),0)</f>
        <v>649</v>
      </c>
      <c r="V60" s="168" cm="1">
        <f t="array" ref="V60">ROUNDDOWN(VLOOKUP(V$32,'1.2.1 Kosten pro m2'!$B$13:$C$31,2,FALSE)*VLOOKUP($B60&amp;$C60,CHOOSE({1,2},'1.2.2 Austarierung'!$A$80:$A$88&amp;'1.2.2 Austarierung'!$B$80:$B$88,'1.2.2 Austarierung'!$D$80:$D$88),2,0),0)</f>
        <v>1035</v>
      </c>
    </row>
    <row r="61" spans="1:27" s="169" customFormat="1">
      <c r="A61" s="165" t="str">
        <f>'1.1 Dropdown-Daten'!F$9</f>
        <v>EG70EE mit vorgefertigten Elementen</v>
      </c>
      <c r="B61" s="166" t="str">
        <f>'1.1 Dropdown-Daten'!$D$11</f>
        <v>Allgemein</v>
      </c>
      <c r="C61" s="167" t="str">
        <f>'1.1 Dropdown-Daten'!$D$7</f>
        <v>Mittel</v>
      </c>
      <c r="D61" s="168" cm="1">
        <f t="array" ref="D61">ROUNDDOWN(VLOOKUP(D$32,'1.2.1 Kosten pro m2'!$B$13:$C$31,2,FALSE)*VLOOKUP($B61&amp;$C61,CHOOSE({1,2},'1.2.2 Austarierung'!$A$80:$A$88&amp;'1.2.2 Austarierung'!$B$80:$B$88,'1.2.2 Austarierung'!$D$80:$D$88),2,0),0)</f>
        <v>88</v>
      </c>
      <c r="E61" s="168" cm="1">
        <f t="array" ref="E61">ROUNDDOWN(VLOOKUP(E$32,'1.2.1 Kosten pro m2'!$B$13:$C$31,2,FALSE)*VLOOKUP($B61&amp;$C61,CHOOSE({1,2},'1.2.2 Austarierung'!$A$80:$A$88&amp;'1.2.2 Austarierung'!$B$80:$B$88,'1.2.2 Austarierung'!$D$80:$D$88),2,0),0)</f>
        <v>128</v>
      </c>
      <c r="F61" s="168" cm="1">
        <f t="array" ref="F61">ROUNDDOWN(VLOOKUP(F$32,'1.2.1 Kosten pro m2'!$B$13:$C$31,2,FALSE)*VLOOKUP($B61&amp;$C61,CHOOSE({1,2},'1.2.2 Austarierung'!$A$80:$A$88&amp;'1.2.2 Austarierung'!$B$80:$B$88,'1.2.2 Austarierung'!$D$80:$D$88),2,0),0)</f>
        <v>11</v>
      </c>
      <c r="G61" s="168" cm="1">
        <f t="array" ref="G61">ROUNDDOWN(VLOOKUP(G$32,'1.2.1 Kosten pro m2'!$B$13:$C$31,2,FALSE)*VLOOKUP($B61&amp;$C61,CHOOSE({1,2},'1.2.2 Austarierung'!$A$80:$A$88&amp;'1.2.2 Austarierung'!$B$80:$B$88,'1.2.2 Austarierung'!$D$80:$D$88),2,0),0)</f>
        <v>45</v>
      </c>
      <c r="H61" s="168" cm="1">
        <f t="array" ref="H61">ROUNDDOWN(VLOOKUP(H$32,'1.2.1 Kosten pro m2'!$B$13:$C$31,2,FALSE)*VLOOKUP($B61&amp;$C61,CHOOSE({1,2},'1.2.2 Austarierung'!$A$80:$A$88&amp;'1.2.2 Austarierung'!$B$80:$B$88,'1.2.2 Austarierung'!$D$80:$D$88),2,0),0)</f>
        <v>88</v>
      </c>
      <c r="I61" s="168" cm="1">
        <f t="array" ref="I61">ROUNDDOWN(VLOOKUP(I$32,'1.2.1 Kosten pro m2'!$B$13:$C$31,2,FALSE)*VLOOKUP($B61&amp;$C61,CHOOSE({1,2},'1.2.2 Austarierung'!$A$80:$A$88&amp;'1.2.2 Austarierung'!$B$80:$B$88,'1.2.2 Austarierung'!$D$80:$D$88),2,0),0)</f>
        <v>28</v>
      </c>
      <c r="J61" s="168" cm="1">
        <f t="array" ref="J61">ROUNDDOWN(VLOOKUP(J$32,'1.2.1 Kosten pro m2'!$B$13:$C$31,2,FALSE)*VLOOKUP($B61&amp;$C61,CHOOSE({1,2},'1.2.2 Austarierung'!$A$80:$A$88&amp;'1.2.2 Austarierung'!$B$80:$B$88,'1.2.2 Austarierung'!$D$80:$D$88),2,0),0)</f>
        <v>27</v>
      </c>
      <c r="K61" s="168" cm="1">
        <f t="array" ref="K61">ROUNDDOWN(VLOOKUP(K$32,'1.2.1 Kosten pro m2'!$B$13:$C$31,2,FALSE)*VLOOKUP($B61&amp;$C61,CHOOSE({1,2},'1.2.2 Austarierung'!$A$80:$A$88&amp;'1.2.2 Austarierung'!$B$80:$B$88,'1.2.2 Austarierung'!$D$80:$D$88),2,0),0)</f>
        <v>50</v>
      </c>
      <c r="L61" s="168" cm="1">
        <f t="array" ref="L61">ROUNDDOWN(VLOOKUP(L$32,'1.2.1 Kosten pro m2'!$B$13:$C$31,2,FALSE)*VLOOKUP($B61&amp;$C61,CHOOSE({1,2},'1.2.2 Austarierung'!$A$80:$A$88&amp;'1.2.2 Austarierung'!$B$80:$B$88,'1.2.2 Austarierung'!$D$80:$D$88),2,0),0)</f>
        <v>100</v>
      </c>
      <c r="M61" s="168" cm="1">
        <f t="array" ref="M61">ROUNDDOWN(VLOOKUP(M$32,'1.2.1 Kosten pro m2'!$B$13:$C$31,2,FALSE)*VLOOKUP($B61&amp;$C61,CHOOSE({1,2},'1.2.2 Austarierung'!$A$80:$A$88&amp;'1.2.2 Austarierung'!$B$80:$B$88,'1.2.2 Austarierung'!$D$80:$D$88),2,0),0)</f>
        <v>114</v>
      </c>
      <c r="N61" s="168" cm="1">
        <f t="array" ref="N61">ROUNDDOWN(VLOOKUP(N$32,'1.2.1 Kosten pro m2'!$B$13:$C$31,2,FALSE)*VLOOKUP($B61&amp;$C61,CHOOSE({1,2},'1.2.2 Austarierung'!$A$80:$A$88&amp;'1.2.2 Austarierung'!$B$80:$B$88,'1.2.2 Austarierung'!$D$80:$D$88),2,0),0)</f>
        <v>136</v>
      </c>
      <c r="O61" s="168" cm="1">
        <f t="array" ref="O61">ROUNDDOWN(VLOOKUP(O$32,'1.2.1 Kosten pro m2'!$B$13:$C$31,2,FALSE)*VLOOKUP($B61&amp;$C61,CHOOSE({1,2},'1.2.2 Austarierung'!$A$80:$A$88&amp;'1.2.2 Austarierung'!$B$80:$B$88,'1.2.2 Austarierung'!$D$80:$D$88),2,0),0)</f>
        <v>15</v>
      </c>
      <c r="P61" s="168" cm="1">
        <f t="array" ref="P61">ROUNDDOWN(VLOOKUP(P$32,'1.2.1 Kosten pro m2'!$B$13:$C$31,2,FALSE)*VLOOKUP($B61&amp;$C61,CHOOSE({1,2},'1.2.2 Austarierung'!$A$80:$A$88&amp;'1.2.2 Austarierung'!$B$80:$B$88,'1.2.2 Austarierung'!$D$80:$D$88),2,0),0)</f>
        <v>620</v>
      </c>
      <c r="Q61" s="168" cm="1">
        <f t="array" ref="Q61">ROUNDDOWN(VLOOKUP(Q$32,'1.2.1 Kosten pro m2'!$B$13:$C$31,2,FALSE)*VLOOKUP($B61&amp;$C61,CHOOSE({1,2},'1.2.2 Austarierung'!$A$80:$A$88&amp;'1.2.2 Austarierung'!$B$80:$B$88,'1.2.2 Austarierung'!$D$80:$D$88),2,0),0)</f>
        <v>326</v>
      </c>
      <c r="R61" s="168" cm="1">
        <f t="array" ref="R61">ROUNDDOWN(VLOOKUP(R$32,'1.2.1 Kosten pro m2'!$B$13:$C$31,2,FALSE)*VLOOKUP($B61&amp;$C61,CHOOSE({1,2},'1.2.2 Austarierung'!$A$80:$A$88&amp;'1.2.2 Austarierung'!$B$80:$B$88,'1.2.2 Austarierung'!$D$80:$D$88),2,0),0)</f>
        <v>785</v>
      </c>
      <c r="S61" s="168" cm="1">
        <f t="array" ref="S61">ROUNDDOWN(VLOOKUP(S$32,'1.2.1 Kosten pro m2'!$B$13:$C$31,2,FALSE)*VLOOKUP($B61&amp;$C61,CHOOSE({1,2},'1.2.2 Austarierung'!$A$80:$A$88&amp;'1.2.2 Austarierung'!$B$80:$B$88,'1.2.2 Austarierung'!$D$80:$D$88),2,0),0)</f>
        <v>219</v>
      </c>
      <c r="T61" s="168" cm="1">
        <f t="array" ref="T61">ROUNDDOWN(VLOOKUP(T$32,'1.2.1 Kosten pro m2'!$B$13:$C$31,2,FALSE)*VLOOKUP($B61&amp;$C61,CHOOSE({1,2},'1.2.2 Austarierung'!$A$80:$A$88&amp;'1.2.2 Austarierung'!$B$80:$B$88,'1.2.2 Austarierung'!$D$80:$D$88),2,0),0)</f>
        <v>1258</v>
      </c>
      <c r="U61" s="168" cm="1">
        <f t="array" ref="U61">ROUNDDOWN(VLOOKUP(U$32,'1.2.1 Kosten pro m2'!$B$13:$C$31,2,FALSE)*VLOOKUP($B61&amp;$C61,CHOOSE({1,2},'1.2.2 Austarierung'!$A$80:$A$88&amp;'1.2.2 Austarierung'!$B$80:$B$88,'1.2.2 Austarierung'!$D$80:$D$88),2,0),0)</f>
        <v>519</v>
      </c>
      <c r="V61" s="168" cm="1">
        <f t="array" ref="V61">ROUNDDOWN(VLOOKUP(V$32,'1.2.1 Kosten pro m2'!$B$13:$C$31,2,FALSE)*VLOOKUP($B61&amp;$C61,CHOOSE({1,2},'1.2.2 Austarierung'!$A$80:$A$88&amp;'1.2.2 Austarierung'!$B$80:$B$88,'1.2.2 Austarierung'!$D$80:$D$88),2,0),0)</f>
        <v>828</v>
      </c>
    </row>
    <row r="62" spans="1:27" s="169" customFormat="1">
      <c r="A62" s="165" t="str">
        <f>'1.1 Dropdown-Daten'!F$9</f>
        <v>EG70EE mit vorgefertigten Elementen</v>
      </c>
      <c r="B62" s="166" t="str">
        <f>'1.1 Dropdown-Daten'!$D$11</f>
        <v>Allgemein</v>
      </c>
      <c r="C62" s="167" t="str">
        <f>'1.1 Dropdown-Daten'!$D$8</f>
        <v>Groß</v>
      </c>
      <c r="D62" s="168" cm="1">
        <f t="array" ref="D62">ROUNDDOWN(VLOOKUP(D$32,'1.2.1 Kosten pro m2'!$B$13:$C$31,2,FALSE)*VLOOKUP($B62&amp;$C62,CHOOSE({1,2},'1.2.2 Austarierung'!$A$80:$A$88&amp;'1.2.2 Austarierung'!$B$80:$B$88,'1.2.2 Austarierung'!$D$80:$D$88),2,0),0)</f>
        <v>66</v>
      </c>
      <c r="E62" s="168" cm="1">
        <f t="array" ref="E62">ROUNDDOWN(VLOOKUP(E$32,'1.2.1 Kosten pro m2'!$B$13:$C$31,2,FALSE)*VLOOKUP($B62&amp;$C62,CHOOSE({1,2},'1.2.2 Austarierung'!$A$80:$A$88&amp;'1.2.2 Austarierung'!$B$80:$B$88,'1.2.2 Austarierung'!$D$80:$D$88),2,0),0)</f>
        <v>96</v>
      </c>
      <c r="F62" s="168" cm="1">
        <f t="array" ref="F62">ROUNDDOWN(VLOOKUP(F$32,'1.2.1 Kosten pro m2'!$B$13:$C$31,2,FALSE)*VLOOKUP($B62&amp;$C62,CHOOSE({1,2},'1.2.2 Austarierung'!$A$80:$A$88&amp;'1.2.2 Austarierung'!$B$80:$B$88,'1.2.2 Austarierung'!$D$80:$D$88),2,0),0)</f>
        <v>8</v>
      </c>
      <c r="G62" s="168" cm="1">
        <f t="array" ref="G62">ROUNDDOWN(VLOOKUP(G$32,'1.2.1 Kosten pro m2'!$B$13:$C$31,2,FALSE)*VLOOKUP($B62&amp;$C62,CHOOSE({1,2},'1.2.2 Austarierung'!$A$80:$A$88&amp;'1.2.2 Austarierung'!$B$80:$B$88,'1.2.2 Austarierung'!$D$80:$D$88),2,0),0)</f>
        <v>34</v>
      </c>
      <c r="H62" s="168" cm="1">
        <f t="array" ref="H62">ROUNDDOWN(VLOOKUP(H$32,'1.2.1 Kosten pro m2'!$B$13:$C$31,2,FALSE)*VLOOKUP($B62&amp;$C62,CHOOSE({1,2},'1.2.2 Austarierung'!$A$80:$A$88&amp;'1.2.2 Austarierung'!$B$80:$B$88,'1.2.2 Austarierung'!$D$80:$D$88),2,0),0)</f>
        <v>66</v>
      </c>
      <c r="I62" s="168" cm="1">
        <f t="array" ref="I62">ROUNDDOWN(VLOOKUP(I$32,'1.2.1 Kosten pro m2'!$B$13:$C$31,2,FALSE)*VLOOKUP($B62&amp;$C62,CHOOSE({1,2},'1.2.2 Austarierung'!$A$80:$A$88&amp;'1.2.2 Austarierung'!$B$80:$B$88,'1.2.2 Austarierung'!$D$80:$D$88),2,0),0)</f>
        <v>21</v>
      </c>
      <c r="J62" s="168" cm="1">
        <f t="array" ref="J62">ROUNDDOWN(VLOOKUP(J$32,'1.2.1 Kosten pro m2'!$B$13:$C$31,2,FALSE)*VLOOKUP($B62&amp;$C62,CHOOSE({1,2},'1.2.2 Austarierung'!$A$80:$A$88&amp;'1.2.2 Austarierung'!$B$80:$B$88,'1.2.2 Austarierung'!$D$80:$D$88),2,0),0)</f>
        <v>20</v>
      </c>
      <c r="K62" s="168" cm="1">
        <f t="array" ref="K62">ROUNDDOWN(VLOOKUP(K$32,'1.2.1 Kosten pro m2'!$B$13:$C$31,2,FALSE)*VLOOKUP($B62&amp;$C62,CHOOSE({1,2},'1.2.2 Austarierung'!$A$80:$A$88&amp;'1.2.2 Austarierung'!$B$80:$B$88,'1.2.2 Austarierung'!$D$80:$D$88),2,0),0)</f>
        <v>38</v>
      </c>
      <c r="L62" s="168" cm="1">
        <f t="array" ref="L62">ROUNDDOWN(VLOOKUP(L$32,'1.2.1 Kosten pro m2'!$B$13:$C$31,2,FALSE)*VLOOKUP($B62&amp;$C62,CHOOSE({1,2},'1.2.2 Austarierung'!$A$80:$A$88&amp;'1.2.2 Austarierung'!$B$80:$B$88,'1.2.2 Austarierung'!$D$80:$D$88),2,0),0)</f>
        <v>75</v>
      </c>
      <c r="M62" s="168" cm="1">
        <f t="array" ref="M62">ROUNDDOWN(VLOOKUP(M$32,'1.2.1 Kosten pro m2'!$B$13:$C$31,2,FALSE)*VLOOKUP($B62&amp;$C62,CHOOSE({1,2},'1.2.2 Austarierung'!$A$80:$A$88&amp;'1.2.2 Austarierung'!$B$80:$B$88,'1.2.2 Austarierung'!$D$80:$D$88),2,0),0)</f>
        <v>85</v>
      </c>
      <c r="N62" s="168" cm="1">
        <f t="array" ref="N62">ROUNDDOWN(VLOOKUP(N$32,'1.2.1 Kosten pro m2'!$B$13:$C$31,2,FALSE)*VLOOKUP($B62&amp;$C62,CHOOSE({1,2},'1.2.2 Austarierung'!$A$80:$A$88&amp;'1.2.2 Austarierung'!$B$80:$B$88,'1.2.2 Austarierung'!$D$80:$D$88),2,0),0)</f>
        <v>102</v>
      </c>
      <c r="O62" s="168" cm="1">
        <f t="array" ref="O62">ROUNDDOWN(VLOOKUP(O$32,'1.2.1 Kosten pro m2'!$B$13:$C$31,2,FALSE)*VLOOKUP($B62&amp;$C62,CHOOSE({1,2},'1.2.2 Austarierung'!$A$80:$A$88&amp;'1.2.2 Austarierung'!$B$80:$B$88,'1.2.2 Austarierung'!$D$80:$D$88),2,0),0)</f>
        <v>11</v>
      </c>
      <c r="P62" s="168" cm="1">
        <f t="array" ref="P62">ROUNDDOWN(VLOOKUP(P$32,'1.2.1 Kosten pro m2'!$B$13:$C$31,2,FALSE)*VLOOKUP($B62&amp;$C62,CHOOSE({1,2},'1.2.2 Austarierung'!$A$80:$A$88&amp;'1.2.2 Austarierung'!$B$80:$B$88,'1.2.2 Austarierung'!$D$80:$D$88),2,0),0)</f>
        <v>465</v>
      </c>
      <c r="Q62" s="168" cm="1">
        <f t="array" ref="Q62">ROUNDDOWN(VLOOKUP(Q$32,'1.2.1 Kosten pro m2'!$B$13:$C$31,2,FALSE)*VLOOKUP($B62&amp;$C62,CHOOSE({1,2},'1.2.2 Austarierung'!$A$80:$A$88&amp;'1.2.2 Austarierung'!$B$80:$B$88,'1.2.2 Austarierung'!$D$80:$D$88),2,0),0)</f>
        <v>245</v>
      </c>
      <c r="R62" s="168" cm="1">
        <f t="array" ref="R62">ROUNDDOWN(VLOOKUP(R$32,'1.2.1 Kosten pro m2'!$B$13:$C$31,2,FALSE)*VLOOKUP($B62&amp;$C62,CHOOSE({1,2},'1.2.2 Austarierung'!$A$80:$A$88&amp;'1.2.2 Austarierung'!$B$80:$B$88,'1.2.2 Austarierung'!$D$80:$D$88),2,0),0)</f>
        <v>589</v>
      </c>
      <c r="S62" s="168" cm="1">
        <f t="array" ref="S62">ROUNDDOWN(VLOOKUP(S$32,'1.2.1 Kosten pro m2'!$B$13:$C$31,2,FALSE)*VLOOKUP($B62&amp;$C62,CHOOSE({1,2},'1.2.2 Austarierung'!$A$80:$A$88&amp;'1.2.2 Austarierung'!$B$80:$B$88,'1.2.2 Austarierung'!$D$80:$D$88),2,0),0)</f>
        <v>164</v>
      </c>
      <c r="T62" s="168" cm="1">
        <f t="array" ref="T62">ROUNDDOWN(VLOOKUP(T$32,'1.2.1 Kosten pro m2'!$B$13:$C$31,2,FALSE)*VLOOKUP($B62&amp;$C62,CHOOSE({1,2},'1.2.2 Austarierung'!$A$80:$A$88&amp;'1.2.2 Austarierung'!$B$80:$B$88,'1.2.2 Austarierung'!$D$80:$D$88),2,0),0)</f>
        <v>943</v>
      </c>
      <c r="U62" s="168" cm="1">
        <f t="array" ref="U62">ROUNDDOWN(VLOOKUP(U$32,'1.2.1 Kosten pro m2'!$B$13:$C$31,2,FALSE)*VLOOKUP($B62&amp;$C62,CHOOSE({1,2},'1.2.2 Austarierung'!$A$80:$A$88&amp;'1.2.2 Austarierung'!$B$80:$B$88,'1.2.2 Austarierung'!$D$80:$D$88),2,0),0)</f>
        <v>389</v>
      </c>
      <c r="V62" s="168" cm="1">
        <f t="array" ref="V62">ROUNDDOWN(VLOOKUP(V$32,'1.2.1 Kosten pro m2'!$B$13:$C$31,2,FALSE)*VLOOKUP($B62&amp;$C62,CHOOSE({1,2},'1.2.2 Austarierung'!$A$80:$A$88&amp;'1.2.2 Austarierung'!$B$80:$B$88,'1.2.2 Austarierung'!$D$80:$D$88),2,0),0)</f>
        <v>621</v>
      </c>
    </row>
    <row r="63" spans="1:27" s="169" customFormat="1">
      <c r="A63" s="165" t="str">
        <f>'1.1 Dropdown-Daten'!F$9</f>
        <v>EG70EE mit vorgefertigten Elementen</v>
      </c>
      <c r="B63" s="166" t="str">
        <f>'1.1 Dropdown-Daten'!$D$12</f>
        <v>Begünstigt</v>
      </c>
      <c r="C63" s="167" t="str">
        <f>'1.1 Dropdown-Daten'!$D$6</f>
        <v>Klein</v>
      </c>
      <c r="D63" s="168" cm="1">
        <f t="array" ref="D63">ROUNDDOWN(VLOOKUP(D$32,'1.2.1 Kosten pro m2'!$B$13:$C$31,2,FALSE)*VLOOKUP($B63&amp;$C63,CHOOSE({1,2},'1.2.2 Austarierung'!$A$80:$A$88&amp;'1.2.2 Austarierung'!$B$80:$B$88,'1.2.2 Austarierung'!$D$80:$D$88),2,0),0)</f>
        <v>110</v>
      </c>
      <c r="E63" s="168" cm="1">
        <f t="array" ref="E63">ROUNDDOWN(VLOOKUP(E$32,'1.2.1 Kosten pro m2'!$B$13:$C$31,2,FALSE)*VLOOKUP($B63&amp;$C63,CHOOSE({1,2},'1.2.2 Austarierung'!$A$80:$A$88&amp;'1.2.2 Austarierung'!$B$80:$B$88,'1.2.2 Austarierung'!$D$80:$D$88),2,0),0)</f>
        <v>161</v>
      </c>
      <c r="F63" s="168" cm="1">
        <f t="array" ref="F63">ROUNDDOWN(VLOOKUP(F$32,'1.2.1 Kosten pro m2'!$B$13:$C$31,2,FALSE)*VLOOKUP($B63&amp;$C63,CHOOSE({1,2},'1.2.2 Austarierung'!$A$80:$A$88&amp;'1.2.2 Austarierung'!$B$80:$B$88,'1.2.2 Austarierung'!$D$80:$D$88),2,0),0)</f>
        <v>14</v>
      </c>
      <c r="G63" s="168" cm="1">
        <f t="array" ref="G63">ROUNDDOWN(VLOOKUP(G$32,'1.2.1 Kosten pro m2'!$B$13:$C$31,2,FALSE)*VLOOKUP($B63&amp;$C63,CHOOSE({1,2},'1.2.2 Austarierung'!$A$80:$A$88&amp;'1.2.2 Austarierung'!$B$80:$B$88,'1.2.2 Austarierung'!$D$80:$D$88),2,0),0)</f>
        <v>57</v>
      </c>
      <c r="H63" s="168" cm="1">
        <f t="array" ref="H63">ROUNDDOWN(VLOOKUP(H$32,'1.2.1 Kosten pro m2'!$B$13:$C$31,2,FALSE)*VLOOKUP($B63&amp;$C63,CHOOSE({1,2},'1.2.2 Austarierung'!$A$80:$A$88&amp;'1.2.2 Austarierung'!$B$80:$B$88,'1.2.2 Austarierung'!$D$80:$D$88),2,0),0)</f>
        <v>110</v>
      </c>
      <c r="I63" s="168" cm="1">
        <f t="array" ref="I63">ROUNDDOWN(VLOOKUP(I$32,'1.2.1 Kosten pro m2'!$B$13:$C$31,2,FALSE)*VLOOKUP($B63&amp;$C63,CHOOSE({1,2},'1.2.2 Austarierung'!$A$80:$A$88&amp;'1.2.2 Austarierung'!$B$80:$B$88,'1.2.2 Austarierung'!$D$80:$D$88),2,0),0)</f>
        <v>35</v>
      </c>
      <c r="J63" s="168" cm="1">
        <f t="array" ref="J63">ROUNDDOWN(VLOOKUP(J$32,'1.2.1 Kosten pro m2'!$B$13:$C$31,2,FALSE)*VLOOKUP($B63&amp;$C63,CHOOSE({1,2},'1.2.2 Austarierung'!$A$80:$A$88&amp;'1.2.2 Austarierung'!$B$80:$B$88,'1.2.2 Austarierung'!$D$80:$D$88),2,0),0)</f>
        <v>34</v>
      </c>
      <c r="K63" s="168" cm="1">
        <f t="array" ref="K63">ROUNDDOWN(VLOOKUP(K$32,'1.2.1 Kosten pro m2'!$B$13:$C$31,2,FALSE)*VLOOKUP($B63&amp;$C63,CHOOSE({1,2},'1.2.2 Austarierung'!$A$80:$A$88&amp;'1.2.2 Austarierung'!$B$80:$B$88,'1.2.2 Austarierung'!$D$80:$D$88),2,0),0)</f>
        <v>63</v>
      </c>
      <c r="L63" s="168" cm="1">
        <f t="array" ref="L63">ROUNDDOWN(VLOOKUP(L$32,'1.2.1 Kosten pro m2'!$B$13:$C$31,2,FALSE)*VLOOKUP($B63&amp;$C63,CHOOSE({1,2},'1.2.2 Austarierung'!$A$80:$A$88&amp;'1.2.2 Austarierung'!$B$80:$B$88,'1.2.2 Austarierung'!$D$80:$D$88),2,0),0)</f>
        <v>125</v>
      </c>
      <c r="M63" s="168" cm="1">
        <f t="array" ref="M63">ROUNDDOWN(VLOOKUP(M$32,'1.2.1 Kosten pro m2'!$B$13:$C$31,2,FALSE)*VLOOKUP($B63&amp;$C63,CHOOSE({1,2},'1.2.2 Austarierung'!$A$80:$A$88&amp;'1.2.2 Austarierung'!$B$80:$B$88,'1.2.2 Austarierung'!$D$80:$D$88),2,0),0)</f>
        <v>143</v>
      </c>
      <c r="N63" s="168" cm="1">
        <f t="array" ref="N63">ROUNDDOWN(VLOOKUP(N$32,'1.2.1 Kosten pro m2'!$B$13:$C$31,2,FALSE)*VLOOKUP($B63&amp;$C63,CHOOSE({1,2},'1.2.2 Austarierung'!$A$80:$A$88&amp;'1.2.2 Austarierung'!$B$80:$B$88,'1.2.2 Austarierung'!$D$80:$D$88),2,0),0)</f>
        <v>170</v>
      </c>
      <c r="O63" s="168" cm="1">
        <f t="array" ref="O63">ROUNDDOWN(VLOOKUP(O$32,'1.2.1 Kosten pro m2'!$B$13:$C$31,2,FALSE)*VLOOKUP($B63&amp;$C63,CHOOSE({1,2},'1.2.2 Austarierung'!$A$80:$A$88&amp;'1.2.2 Austarierung'!$B$80:$B$88,'1.2.2 Austarierung'!$D$80:$D$88),2,0),0)</f>
        <v>19</v>
      </c>
      <c r="P63" s="168" cm="1">
        <f t="array" ref="P63">ROUNDDOWN(VLOOKUP(P$32,'1.2.1 Kosten pro m2'!$B$13:$C$31,2,FALSE)*VLOOKUP($B63&amp;$C63,CHOOSE({1,2},'1.2.2 Austarierung'!$A$80:$A$88&amp;'1.2.2 Austarierung'!$B$80:$B$88,'1.2.2 Austarierung'!$D$80:$D$88),2,0),0)</f>
        <v>775</v>
      </c>
      <c r="Q63" s="168" cm="1">
        <f t="array" ref="Q63">ROUNDDOWN(VLOOKUP(Q$32,'1.2.1 Kosten pro m2'!$B$13:$C$31,2,FALSE)*VLOOKUP($B63&amp;$C63,CHOOSE({1,2},'1.2.2 Austarierung'!$A$80:$A$88&amp;'1.2.2 Austarierung'!$B$80:$B$88,'1.2.2 Austarierung'!$D$80:$D$88),2,0),0)</f>
        <v>408</v>
      </c>
      <c r="R63" s="168" cm="1">
        <f t="array" ref="R63">ROUNDDOWN(VLOOKUP(R$32,'1.2.1 Kosten pro m2'!$B$13:$C$31,2,FALSE)*VLOOKUP($B63&amp;$C63,CHOOSE({1,2},'1.2.2 Austarierung'!$A$80:$A$88&amp;'1.2.2 Austarierung'!$B$80:$B$88,'1.2.2 Austarierung'!$D$80:$D$88),2,0),0)</f>
        <v>982</v>
      </c>
      <c r="S63" s="168" cm="1">
        <f t="array" ref="S63">ROUNDDOWN(VLOOKUP(S$32,'1.2.1 Kosten pro m2'!$B$13:$C$31,2,FALSE)*VLOOKUP($B63&amp;$C63,CHOOSE({1,2},'1.2.2 Austarierung'!$A$80:$A$88&amp;'1.2.2 Austarierung'!$B$80:$B$88,'1.2.2 Austarierung'!$D$80:$D$88),2,0),0)</f>
        <v>274</v>
      </c>
      <c r="T63" s="168" cm="1">
        <f t="array" ref="T63">ROUNDDOWN(VLOOKUP(T$32,'1.2.1 Kosten pro m2'!$B$13:$C$31,2,FALSE)*VLOOKUP($B63&amp;$C63,CHOOSE({1,2},'1.2.2 Austarierung'!$A$80:$A$88&amp;'1.2.2 Austarierung'!$B$80:$B$88,'1.2.2 Austarierung'!$D$80:$D$88),2,0),0)</f>
        <v>1573</v>
      </c>
      <c r="U63" s="168" cm="1">
        <f t="array" ref="U63">ROUNDDOWN(VLOOKUP(U$32,'1.2.1 Kosten pro m2'!$B$13:$C$31,2,FALSE)*VLOOKUP($B63&amp;$C63,CHOOSE({1,2},'1.2.2 Austarierung'!$A$80:$A$88&amp;'1.2.2 Austarierung'!$B$80:$B$88,'1.2.2 Austarierung'!$D$80:$D$88),2,0),0)</f>
        <v>649</v>
      </c>
      <c r="V63" s="168" cm="1">
        <f t="array" ref="V63">ROUNDDOWN(VLOOKUP(V$32,'1.2.1 Kosten pro m2'!$B$13:$C$31,2,FALSE)*VLOOKUP($B63&amp;$C63,CHOOSE({1,2},'1.2.2 Austarierung'!$A$80:$A$88&amp;'1.2.2 Austarierung'!$B$80:$B$88,'1.2.2 Austarierung'!$D$80:$D$88),2,0),0)</f>
        <v>1035</v>
      </c>
    </row>
    <row r="64" spans="1:27" s="169" customFormat="1">
      <c r="A64" s="165" t="str">
        <f>'1.1 Dropdown-Daten'!F$9</f>
        <v>EG70EE mit vorgefertigten Elementen</v>
      </c>
      <c r="B64" s="166" t="str">
        <f>'1.1 Dropdown-Daten'!$D$12</f>
        <v>Begünstigt</v>
      </c>
      <c r="C64" s="167" t="str">
        <f>'1.1 Dropdown-Daten'!$D$7</f>
        <v>Mittel</v>
      </c>
      <c r="D64" s="168" cm="1">
        <f t="array" ref="D64">ROUNDDOWN(VLOOKUP(D$32,'1.2.1 Kosten pro m2'!$B$13:$C$31,2,FALSE)*VLOOKUP($B64&amp;$C64,CHOOSE({1,2},'1.2.2 Austarierung'!$A$80:$A$88&amp;'1.2.2 Austarierung'!$B$80:$B$88,'1.2.2 Austarierung'!$D$80:$D$88),2,0),0)</f>
        <v>88</v>
      </c>
      <c r="E64" s="168" cm="1">
        <f t="array" ref="E64">ROUNDDOWN(VLOOKUP(E$32,'1.2.1 Kosten pro m2'!$B$13:$C$31,2,FALSE)*VLOOKUP($B64&amp;$C64,CHOOSE({1,2},'1.2.2 Austarierung'!$A$80:$A$88&amp;'1.2.2 Austarierung'!$B$80:$B$88,'1.2.2 Austarierung'!$D$80:$D$88),2,0),0)</f>
        <v>128</v>
      </c>
      <c r="F64" s="168" cm="1">
        <f t="array" ref="F64">ROUNDDOWN(VLOOKUP(F$32,'1.2.1 Kosten pro m2'!$B$13:$C$31,2,FALSE)*VLOOKUP($B64&amp;$C64,CHOOSE({1,2},'1.2.2 Austarierung'!$A$80:$A$88&amp;'1.2.2 Austarierung'!$B$80:$B$88,'1.2.2 Austarierung'!$D$80:$D$88),2,0),0)</f>
        <v>11</v>
      </c>
      <c r="G64" s="168" cm="1">
        <f t="array" ref="G64">ROUNDDOWN(VLOOKUP(G$32,'1.2.1 Kosten pro m2'!$B$13:$C$31,2,FALSE)*VLOOKUP($B64&amp;$C64,CHOOSE({1,2},'1.2.2 Austarierung'!$A$80:$A$88&amp;'1.2.2 Austarierung'!$B$80:$B$88,'1.2.2 Austarierung'!$D$80:$D$88),2,0),0)</f>
        <v>45</v>
      </c>
      <c r="H64" s="168" cm="1">
        <f t="array" ref="H64">ROUNDDOWN(VLOOKUP(H$32,'1.2.1 Kosten pro m2'!$B$13:$C$31,2,FALSE)*VLOOKUP($B64&amp;$C64,CHOOSE({1,2},'1.2.2 Austarierung'!$A$80:$A$88&amp;'1.2.2 Austarierung'!$B$80:$B$88,'1.2.2 Austarierung'!$D$80:$D$88),2,0),0)</f>
        <v>88</v>
      </c>
      <c r="I64" s="168" cm="1">
        <f t="array" ref="I64">ROUNDDOWN(VLOOKUP(I$32,'1.2.1 Kosten pro m2'!$B$13:$C$31,2,FALSE)*VLOOKUP($B64&amp;$C64,CHOOSE({1,2},'1.2.2 Austarierung'!$A$80:$A$88&amp;'1.2.2 Austarierung'!$B$80:$B$88,'1.2.2 Austarierung'!$D$80:$D$88),2,0),0)</f>
        <v>28</v>
      </c>
      <c r="J64" s="168" cm="1">
        <f t="array" ref="J64">ROUNDDOWN(VLOOKUP(J$32,'1.2.1 Kosten pro m2'!$B$13:$C$31,2,FALSE)*VLOOKUP($B64&amp;$C64,CHOOSE({1,2},'1.2.2 Austarierung'!$A$80:$A$88&amp;'1.2.2 Austarierung'!$B$80:$B$88,'1.2.2 Austarierung'!$D$80:$D$88),2,0),0)</f>
        <v>27</v>
      </c>
      <c r="K64" s="168" cm="1">
        <f t="array" ref="K64">ROUNDDOWN(VLOOKUP(K$32,'1.2.1 Kosten pro m2'!$B$13:$C$31,2,FALSE)*VLOOKUP($B64&amp;$C64,CHOOSE({1,2},'1.2.2 Austarierung'!$A$80:$A$88&amp;'1.2.2 Austarierung'!$B$80:$B$88,'1.2.2 Austarierung'!$D$80:$D$88),2,0),0)</f>
        <v>50</v>
      </c>
      <c r="L64" s="168" cm="1">
        <f t="array" ref="L64">ROUNDDOWN(VLOOKUP(L$32,'1.2.1 Kosten pro m2'!$B$13:$C$31,2,FALSE)*VLOOKUP($B64&amp;$C64,CHOOSE({1,2},'1.2.2 Austarierung'!$A$80:$A$88&amp;'1.2.2 Austarierung'!$B$80:$B$88,'1.2.2 Austarierung'!$D$80:$D$88),2,0),0)</f>
        <v>100</v>
      </c>
      <c r="M64" s="168" cm="1">
        <f t="array" ref="M64">ROUNDDOWN(VLOOKUP(M$32,'1.2.1 Kosten pro m2'!$B$13:$C$31,2,FALSE)*VLOOKUP($B64&amp;$C64,CHOOSE({1,2},'1.2.2 Austarierung'!$A$80:$A$88&amp;'1.2.2 Austarierung'!$B$80:$B$88,'1.2.2 Austarierung'!$D$80:$D$88),2,0),0)</f>
        <v>114</v>
      </c>
      <c r="N64" s="168" cm="1">
        <f t="array" ref="N64">ROUNDDOWN(VLOOKUP(N$32,'1.2.1 Kosten pro m2'!$B$13:$C$31,2,FALSE)*VLOOKUP($B64&amp;$C64,CHOOSE({1,2},'1.2.2 Austarierung'!$A$80:$A$88&amp;'1.2.2 Austarierung'!$B$80:$B$88,'1.2.2 Austarierung'!$D$80:$D$88),2,0),0)</f>
        <v>136</v>
      </c>
      <c r="O64" s="168" cm="1">
        <f t="array" ref="O64">ROUNDDOWN(VLOOKUP(O$32,'1.2.1 Kosten pro m2'!$B$13:$C$31,2,FALSE)*VLOOKUP($B64&amp;$C64,CHOOSE({1,2},'1.2.2 Austarierung'!$A$80:$A$88&amp;'1.2.2 Austarierung'!$B$80:$B$88,'1.2.2 Austarierung'!$D$80:$D$88),2,0),0)</f>
        <v>15</v>
      </c>
      <c r="P64" s="168" cm="1">
        <f t="array" ref="P64">ROUNDDOWN(VLOOKUP(P$32,'1.2.1 Kosten pro m2'!$B$13:$C$31,2,FALSE)*VLOOKUP($B64&amp;$C64,CHOOSE({1,2},'1.2.2 Austarierung'!$A$80:$A$88&amp;'1.2.2 Austarierung'!$B$80:$B$88,'1.2.2 Austarierung'!$D$80:$D$88),2,0),0)</f>
        <v>620</v>
      </c>
      <c r="Q64" s="168" cm="1">
        <f t="array" ref="Q64">ROUNDDOWN(VLOOKUP(Q$32,'1.2.1 Kosten pro m2'!$B$13:$C$31,2,FALSE)*VLOOKUP($B64&amp;$C64,CHOOSE({1,2},'1.2.2 Austarierung'!$A$80:$A$88&amp;'1.2.2 Austarierung'!$B$80:$B$88,'1.2.2 Austarierung'!$D$80:$D$88),2,0),0)</f>
        <v>326</v>
      </c>
      <c r="R64" s="168" cm="1">
        <f t="array" ref="R64">ROUNDDOWN(VLOOKUP(R$32,'1.2.1 Kosten pro m2'!$B$13:$C$31,2,FALSE)*VLOOKUP($B64&amp;$C64,CHOOSE({1,2},'1.2.2 Austarierung'!$A$80:$A$88&amp;'1.2.2 Austarierung'!$B$80:$B$88,'1.2.2 Austarierung'!$D$80:$D$88),2,0),0)</f>
        <v>785</v>
      </c>
      <c r="S64" s="168" cm="1">
        <f t="array" ref="S64">ROUNDDOWN(VLOOKUP(S$32,'1.2.1 Kosten pro m2'!$B$13:$C$31,2,FALSE)*VLOOKUP($B64&amp;$C64,CHOOSE({1,2},'1.2.2 Austarierung'!$A$80:$A$88&amp;'1.2.2 Austarierung'!$B$80:$B$88,'1.2.2 Austarierung'!$D$80:$D$88),2,0),0)</f>
        <v>219</v>
      </c>
      <c r="T64" s="168" cm="1">
        <f t="array" ref="T64">ROUNDDOWN(VLOOKUP(T$32,'1.2.1 Kosten pro m2'!$B$13:$C$31,2,FALSE)*VLOOKUP($B64&amp;$C64,CHOOSE({1,2},'1.2.2 Austarierung'!$A$80:$A$88&amp;'1.2.2 Austarierung'!$B$80:$B$88,'1.2.2 Austarierung'!$D$80:$D$88),2,0),0)</f>
        <v>1258</v>
      </c>
      <c r="U64" s="168" cm="1">
        <f t="array" ref="U64">ROUNDDOWN(VLOOKUP(U$32,'1.2.1 Kosten pro m2'!$B$13:$C$31,2,FALSE)*VLOOKUP($B64&amp;$C64,CHOOSE({1,2},'1.2.2 Austarierung'!$A$80:$A$88&amp;'1.2.2 Austarierung'!$B$80:$B$88,'1.2.2 Austarierung'!$D$80:$D$88),2,0),0)</f>
        <v>519</v>
      </c>
      <c r="V64" s="168" cm="1">
        <f t="array" ref="V64">ROUNDDOWN(VLOOKUP(V$32,'1.2.1 Kosten pro m2'!$B$13:$C$31,2,FALSE)*VLOOKUP($B64&amp;$C64,CHOOSE({1,2},'1.2.2 Austarierung'!$A$80:$A$88&amp;'1.2.2 Austarierung'!$B$80:$B$88,'1.2.2 Austarierung'!$D$80:$D$88),2,0),0)</f>
        <v>828</v>
      </c>
    </row>
    <row r="65" spans="1:22" s="169" customFormat="1">
      <c r="A65" s="165" t="str">
        <f>'1.1 Dropdown-Daten'!F$9</f>
        <v>EG70EE mit vorgefertigten Elementen</v>
      </c>
      <c r="B65" s="166" t="str">
        <f>'1.1 Dropdown-Daten'!$D$12</f>
        <v>Begünstigt</v>
      </c>
      <c r="C65" s="167" t="str">
        <f>'1.1 Dropdown-Daten'!$D$8</f>
        <v>Groß</v>
      </c>
      <c r="D65" s="168" cm="1">
        <f t="array" ref="D65">ROUNDDOWN(VLOOKUP(D$32,'1.2.1 Kosten pro m2'!$B$13:$C$31,2,FALSE)*VLOOKUP($B65&amp;$C65,CHOOSE({1,2},'1.2.2 Austarierung'!$A$80:$A$88&amp;'1.2.2 Austarierung'!$B$80:$B$88,'1.2.2 Austarierung'!$D$80:$D$88),2,0),0)</f>
        <v>66</v>
      </c>
      <c r="E65" s="168" cm="1">
        <f t="array" ref="E65">ROUNDDOWN(VLOOKUP(E$32,'1.2.1 Kosten pro m2'!$B$13:$C$31,2,FALSE)*VLOOKUP($B65&amp;$C65,CHOOSE({1,2},'1.2.2 Austarierung'!$A$80:$A$88&amp;'1.2.2 Austarierung'!$B$80:$B$88,'1.2.2 Austarierung'!$D$80:$D$88),2,0),0)</f>
        <v>96</v>
      </c>
      <c r="F65" s="168" cm="1">
        <f t="array" ref="F65">ROUNDDOWN(VLOOKUP(F$32,'1.2.1 Kosten pro m2'!$B$13:$C$31,2,FALSE)*VLOOKUP($B65&amp;$C65,CHOOSE({1,2},'1.2.2 Austarierung'!$A$80:$A$88&amp;'1.2.2 Austarierung'!$B$80:$B$88,'1.2.2 Austarierung'!$D$80:$D$88),2,0),0)</f>
        <v>8</v>
      </c>
      <c r="G65" s="168" cm="1">
        <f t="array" ref="G65">ROUNDDOWN(VLOOKUP(G$32,'1.2.1 Kosten pro m2'!$B$13:$C$31,2,FALSE)*VLOOKUP($B65&amp;$C65,CHOOSE({1,2},'1.2.2 Austarierung'!$A$80:$A$88&amp;'1.2.2 Austarierung'!$B$80:$B$88,'1.2.2 Austarierung'!$D$80:$D$88),2,0),0)</f>
        <v>34</v>
      </c>
      <c r="H65" s="168" cm="1">
        <f t="array" ref="H65">ROUNDDOWN(VLOOKUP(H$32,'1.2.1 Kosten pro m2'!$B$13:$C$31,2,FALSE)*VLOOKUP($B65&amp;$C65,CHOOSE({1,2},'1.2.2 Austarierung'!$A$80:$A$88&amp;'1.2.2 Austarierung'!$B$80:$B$88,'1.2.2 Austarierung'!$D$80:$D$88),2,0),0)</f>
        <v>66</v>
      </c>
      <c r="I65" s="168" cm="1">
        <f t="array" ref="I65">ROUNDDOWN(VLOOKUP(I$32,'1.2.1 Kosten pro m2'!$B$13:$C$31,2,FALSE)*VLOOKUP($B65&amp;$C65,CHOOSE({1,2},'1.2.2 Austarierung'!$A$80:$A$88&amp;'1.2.2 Austarierung'!$B$80:$B$88,'1.2.2 Austarierung'!$D$80:$D$88),2,0),0)</f>
        <v>21</v>
      </c>
      <c r="J65" s="168" cm="1">
        <f t="array" ref="J65">ROUNDDOWN(VLOOKUP(J$32,'1.2.1 Kosten pro m2'!$B$13:$C$31,2,FALSE)*VLOOKUP($B65&amp;$C65,CHOOSE({1,2},'1.2.2 Austarierung'!$A$80:$A$88&amp;'1.2.2 Austarierung'!$B$80:$B$88,'1.2.2 Austarierung'!$D$80:$D$88),2,0),0)</f>
        <v>20</v>
      </c>
      <c r="K65" s="168" cm="1">
        <f t="array" ref="K65">ROUNDDOWN(VLOOKUP(K$32,'1.2.1 Kosten pro m2'!$B$13:$C$31,2,FALSE)*VLOOKUP($B65&amp;$C65,CHOOSE({1,2},'1.2.2 Austarierung'!$A$80:$A$88&amp;'1.2.2 Austarierung'!$B$80:$B$88,'1.2.2 Austarierung'!$D$80:$D$88),2,0),0)</f>
        <v>38</v>
      </c>
      <c r="L65" s="168" cm="1">
        <f t="array" ref="L65">ROUNDDOWN(VLOOKUP(L$32,'1.2.1 Kosten pro m2'!$B$13:$C$31,2,FALSE)*VLOOKUP($B65&amp;$C65,CHOOSE({1,2},'1.2.2 Austarierung'!$A$80:$A$88&amp;'1.2.2 Austarierung'!$B$80:$B$88,'1.2.2 Austarierung'!$D$80:$D$88),2,0),0)</f>
        <v>75</v>
      </c>
      <c r="M65" s="168" cm="1">
        <f t="array" ref="M65">ROUNDDOWN(VLOOKUP(M$32,'1.2.1 Kosten pro m2'!$B$13:$C$31,2,FALSE)*VLOOKUP($B65&amp;$C65,CHOOSE({1,2},'1.2.2 Austarierung'!$A$80:$A$88&amp;'1.2.2 Austarierung'!$B$80:$B$88,'1.2.2 Austarierung'!$D$80:$D$88),2,0),0)</f>
        <v>85</v>
      </c>
      <c r="N65" s="168" cm="1">
        <f t="array" ref="N65">ROUNDDOWN(VLOOKUP(N$32,'1.2.1 Kosten pro m2'!$B$13:$C$31,2,FALSE)*VLOOKUP($B65&amp;$C65,CHOOSE({1,2},'1.2.2 Austarierung'!$A$80:$A$88&amp;'1.2.2 Austarierung'!$B$80:$B$88,'1.2.2 Austarierung'!$D$80:$D$88),2,0),0)</f>
        <v>102</v>
      </c>
      <c r="O65" s="168" cm="1">
        <f t="array" ref="O65">ROUNDDOWN(VLOOKUP(O$32,'1.2.1 Kosten pro m2'!$B$13:$C$31,2,FALSE)*VLOOKUP($B65&amp;$C65,CHOOSE({1,2},'1.2.2 Austarierung'!$A$80:$A$88&amp;'1.2.2 Austarierung'!$B$80:$B$88,'1.2.2 Austarierung'!$D$80:$D$88),2,0),0)</f>
        <v>11</v>
      </c>
      <c r="P65" s="168" cm="1">
        <f t="array" ref="P65">ROUNDDOWN(VLOOKUP(P$32,'1.2.1 Kosten pro m2'!$B$13:$C$31,2,FALSE)*VLOOKUP($B65&amp;$C65,CHOOSE({1,2},'1.2.2 Austarierung'!$A$80:$A$88&amp;'1.2.2 Austarierung'!$B$80:$B$88,'1.2.2 Austarierung'!$D$80:$D$88),2,0),0)</f>
        <v>465</v>
      </c>
      <c r="Q65" s="168" cm="1">
        <f t="array" ref="Q65">ROUNDDOWN(VLOOKUP(Q$32,'1.2.1 Kosten pro m2'!$B$13:$C$31,2,FALSE)*VLOOKUP($B65&amp;$C65,CHOOSE({1,2},'1.2.2 Austarierung'!$A$80:$A$88&amp;'1.2.2 Austarierung'!$B$80:$B$88,'1.2.2 Austarierung'!$D$80:$D$88),2,0),0)</f>
        <v>245</v>
      </c>
      <c r="R65" s="168" cm="1">
        <f t="array" ref="R65">ROUNDDOWN(VLOOKUP(R$32,'1.2.1 Kosten pro m2'!$B$13:$C$31,2,FALSE)*VLOOKUP($B65&amp;$C65,CHOOSE({1,2},'1.2.2 Austarierung'!$A$80:$A$88&amp;'1.2.2 Austarierung'!$B$80:$B$88,'1.2.2 Austarierung'!$D$80:$D$88),2,0),0)</f>
        <v>589</v>
      </c>
      <c r="S65" s="168" cm="1">
        <f t="array" ref="S65">ROUNDDOWN(VLOOKUP(S$32,'1.2.1 Kosten pro m2'!$B$13:$C$31,2,FALSE)*VLOOKUP($B65&amp;$C65,CHOOSE({1,2},'1.2.2 Austarierung'!$A$80:$A$88&amp;'1.2.2 Austarierung'!$B$80:$B$88,'1.2.2 Austarierung'!$D$80:$D$88),2,0),0)</f>
        <v>164</v>
      </c>
      <c r="T65" s="168" cm="1">
        <f t="array" ref="T65">ROUNDDOWN(VLOOKUP(T$32,'1.2.1 Kosten pro m2'!$B$13:$C$31,2,FALSE)*VLOOKUP($B65&amp;$C65,CHOOSE({1,2},'1.2.2 Austarierung'!$A$80:$A$88&amp;'1.2.2 Austarierung'!$B$80:$B$88,'1.2.2 Austarierung'!$D$80:$D$88),2,0),0)</f>
        <v>943</v>
      </c>
      <c r="U65" s="168" cm="1">
        <f t="array" ref="U65">ROUNDDOWN(VLOOKUP(U$32,'1.2.1 Kosten pro m2'!$B$13:$C$31,2,FALSE)*VLOOKUP($B65&amp;$C65,CHOOSE({1,2},'1.2.2 Austarierung'!$A$80:$A$88&amp;'1.2.2 Austarierung'!$B$80:$B$88,'1.2.2 Austarierung'!$D$80:$D$88),2,0),0)</f>
        <v>389</v>
      </c>
      <c r="V65" s="168" cm="1">
        <f t="array" ref="V65">ROUNDDOWN(VLOOKUP(V$32,'1.2.1 Kosten pro m2'!$B$13:$C$31,2,FALSE)*VLOOKUP($B65&amp;$C65,CHOOSE({1,2},'1.2.2 Austarierung'!$A$80:$A$88&amp;'1.2.2 Austarierung'!$B$80:$B$88,'1.2.2 Austarierung'!$D$80:$D$88),2,0),0)</f>
        <v>621</v>
      </c>
    </row>
    <row r="66" spans="1:22" s="169" customFormat="1">
      <c r="A66" s="165" t="str">
        <f>'1.1 Dropdown-Daten'!F$9</f>
        <v>EG70EE mit vorgefertigten Elementen</v>
      </c>
      <c r="B66" s="170" t="str">
        <f>'1.1 Dropdown-Daten'!$D$13</f>
        <v>(Beihilfefrei)</v>
      </c>
      <c r="C66" s="167" t="str">
        <f>'1.1 Dropdown-Daten'!$D$6</f>
        <v>Klein</v>
      </c>
      <c r="D66" s="168" cm="1">
        <f t="array" ref="D66">ROUNDDOWN(VLOOKUP(D$32,'1.2.1 Kosten pro m2'!$B$13:$C$31,2,FALSE)*VLOOKUP($B66&amp;$C66,CHOOSE({1,2},'1.2.2 Austarierung'!$A$80:$A$88&amp;'1.2.2 Austarierung'!$B$80:$B$88,'1.2.2 Austarierung'!$D$80:$D$88),2,0),0)</f>
        <v>166</v>
      </c>
      <c r="E66" s="168" cm="1">
        <f t="array" ref="E66">ROUNDDOWN(VLOOKUP(E$32,'1.2.1 Kosten pro m2'!$B$13:$C$31,2,FALSE)*VLOOKUP($B66&amp;$C66,CHOOSE({1,2},'1.2.2 Austarierung'!$A$80:$A$88&amp;'1.2.2 Austarierung'!$B$80:$B$88,'1.2.2 Austarierung'!$D$80:$D$88),2,0),0)</f>
        <v>241</v>
      </c>
      <c r="F66" s="168" cm="1">
        <f t="array" ref="F66">ROUNDDOWN(VLOOKUP(F$32,'1.2.1 Kosten pro m2'!$B$13:$C$31,2,FALSE)*VLOOKUP($B66&amp;$C66,CHOOSE({1,2},'1.2.2 Austarierung'!$A$80:$A$88&amp;'1.2.2 Austarierung'!$B$80:$B$88,'1.2.2 Austarierung'!$D$80:$D$88),2,0),0)</f>
        <v>22</v>
      </c>
      <c r="G66" s="168" cm="1">
        <f t="array" ref="G66">ROUNDDOWN(VLOOKUP(G$32,'1.2.1 Kosten pro m2'!$B$13:$C$31,2,FALSE)*VLOOKUP($B66&amp;$C66,CHOOSE({1,2},'1.2.2 Austarierung'!$A$80:$A$88&amp;'1.2.2 Austarierung'!$B$80:$B$88,'1.2.2 Austarierung'!$D$80:$D$88),2,0),0)</f>
        <v>85</v>
      </c>
      <c r="H66" s="168" cm="1">
        <f t="array" ref="H66">ROUNDDOWN(VLOOKUP(H$32,'1.2.1 Kosten pro m2'!$B$13:$C$31,2,FALSE)*VLOOKUP($B66&amp;$C66,CHOOSE({1,2},'1.2.2 Austarierung'!$A$80:$A$88&amp;'1.2.2 Austarierung'!$B$80:$B$88,'1.2.2 Austarierung'!$D$80:$D$88),2,0),0)</f>
        <v>166</v>
      </c>
      <c r="I66" s="168" cm="1">
        <f t="array" ref="I66">ROUNDDOWN(VLOOKUP(I$32,'1.2.1 Kosten pro m2'!$B$13:$C$31,2,FALSE)*VLOOKUP($B66&amp;$C66,CHOOSE({1,2},'1.2.2 Austarierung'!$A$80:$A$88&amp;'1.2.2 Austarierung'!$B$80:$B$88,'1.2.2 Austarierung'!$D$80:$D$88),2,0),0)</f>
        <v>52</v>
      </c>
      <c r="J66" s="168" cm="1">
        <f t="array" ref="J66">ROUNDDOWN(VLOOKUP(J$32,'1.2.1 Kosten pro m2'!$B$13:$C$31,2,FALSE)*VLOOKUP($B66&amp;$C66,CHOOSE({1,2},'1.2.2 Austarierung'!$A$80:$A$88&amp;'1.2.2 Austarierung'!$B$80:$B$88,'1.2.2 Austarierung'!$D$80:$D$88),2,0),0)</f>
        <v>51</v>
      </c>
      <c r="K66" s="168" cm="1">
        <f t="array" ref="K66">ROUNDDOWN(VLOOKUP(K$32,'1.2.1 Kosten pro m2'!$B$13:$C$31,2,FALSE)*VLOOKUP($B66&amp;$C66,CHOOSE({1,2},'1.2.2 Austarierung'!$A$80:$A$88&amp;'1.2.2 Austarierung'!$B$80:$B$88,'1.2.2 Austarierung'!$D$80:$D$88),2,0),0)</f>
        <v>95</v>
      </c>
      <c r="L66" s="168" cm="1">
        <f t="array" ref="L66">ROUNDDOWN(VLOOKUP(L$32,'1.2.1 Kosten pro m2'!$B$13:$C$31,2,FALSE)*VLOOKUP($B66&amp;$C66,CHOOSE({1,2},'1.2.2 Austarierung'!$A$80:$A$88&amp;'1.2.2 Austarierung'!$B$80:$B$88,'1.2.2 Austarierung'!$D$80:$D$88),2,0),0)</f>
        <v>187</v>
      </c>
      <c r="M66" s="168" cm="1">
        <f t="array" ref="M66">ROUNDDOWN(VLOOKUP(M$32,'1.2.1 Kosten pro m2'!$B$13:$C$31,2,FALSE)*VLOOKUP($B66&amp;$C66,CHOOSE({1,2},'1.2.2 Austarierung'!$A$80:$A$88&amp;'1.2.2 Austarierung'!$B$80:$B$88,'1.2.2 Austarierung'!$D$80:$D$88),2,0),0)</f>
        <v>214</v>
      </c>
      <c r="N66" s="168" cm="1">
        <f t="array" ref="N66">ROUNDDOWN(VLOOKUP(N$32,'1.2.1 Kosten pro m2'!$B$13:$C$31,2,FALSE)*VLOOKUP($B66&amp;$C66,CHOOSE({1,2},'1.2.2 Austarierung'!$A$80:$A$88&amp;'1.2.2 Austarierung'!$B$80:$B$88,'1.2.2 Austarierung'!$D$80:$D$88),2,0),0)</f>
        <v>255</v>
      </c>
      <c r="O66" s="168" cm="1">
        <f t="array" ref="O66">ROUNDDOWN(VLOOKUP(O$32,'1.2.1 Kosten pro m2'!$B$13:$C$31,2,FALSE)*VLOOKUP($B66&amp;$C66,CHOOSE({1,2},'1.2.2 Austarierung'!$A$80:$A$88&amp;'1.2.2 Austarierung'!$B$80:$B$88,'1.2.2 Austarierung'!$D$80:$D$88),2,0),0)</f>
        <v>29</v>
      </c>
      <c r="P66" s="168" cm="1">
        <f t="array" ref="P66">ROUNDDOWN(VLOOKUP(P$32,'1.2.1 Kosten pro m2'!$B$13:$C$31,2,FALSE)*VLOOKUP($B66&amp;$C66,CHOOSE({1,2},'1.2.2 Austarierung'!$A$80:$A$88&amp;'1.2.2 Austarierung'!$B$80:$B$88,'1.2.2 Austarierung'!$D$80:$D$88),2,0),0)</f>
        <v>1163</v>
      </c>
      <c r="Q66" s="168" cm="1">
        <f t="array" ref="Q66">ROUNDDOWN(VLOOKUP(Q$32,'1.2.1 Kosten pro m2'!$B$13:$C$31,2,FALSE)*VLOOKUP($B66&amp;$C66,CHOOSE({1,2},'1.2.2 Austarierung'!$A$80:$A$88&amp;'1.2.2 Austarierung'!$B$80:$B$88,'1.2.2 Austarierung'!$D$80:$D$88),2,0),0)</f>
        <v>613</v>
      </c>
      <c r="R66" s="168" cm="1">
        <f t="array" ref="R66">ROUNDDOWN(VLOOKUP(R$32,'1.2.1 Kosten pro m2'!$B$13:$C$31,2,FALSE)*VLOOKUP($B66&amp;$C66,CHOOSE({1,2},'1.2.2 Austarierung'!$A$80:$A$88&amp;'1.2.2 Austarierung'!$B$80:$B$88,'1.2.2 Austarierung'!$D$80:$D$88),2,0),0)</f>
        <v>1473</v>
      </c>
      <c r="S66" s="168" cm="1">
        <f t="array" ref="S66">ROUNDDOWN(VLOOKUP(S$32,'1.2.1 Kosten pro m2'!$B$13:$C$31,2,FALSE)*VLOOKUP($B66&amp;$C66,CHOOSE({1,2},'1.2.2 Austarierung'!$A$80:$A$88&amp;'1.2.2 Austarierung'!$B$80:$B$88,'1.2.2 Austarierung'!$D$80:$D$88),2,0),0)</f>
        <v>411</v>
      </c>
      <c r="T66" s="168" cm="1">
        <f t="array" ref="T66">ROUNDDOWN(VLOOKUP(T$32,'1.2.1 Kosten pro m2'!$B$13:$C$31,2,FALSE)*VLOOKUP($B66&amp;$C66,CHOOSE({1,2},'1.2.2 Austarierung'!$A$80:$A$88&amp;'1.2.2 Austarierung'!$B$80:$B$88,'1.2.2 Austarierung'!$D$80:$D$88),2,0),0)</f>
        <v>2359</v>
      </c>
      <c r="U66" s="168" cm="1">
        <f t="array" ref="U66">ROUNDDOWN(VLOOKUP(U$32,'1.2.1 Kosten pro m2'!$B$13:$C$31,2,FALSE)*VLOOKUP($B66&amp;$C66,CHOOSE({1,2},'1.2.2 Austarierung'!$A$80:$A$88&amp;'1.2.2 Austarierung'!$B$80:$B$88,'1.2.2 Austarierung'!$D$80:$D$88),2,0),0)</f>
        <v>974</v>
      </c>
      <c r="V66" s="168" cm="1">
        <f t="array" ref="V66">ROUNDDOWN(VLOOKUP(V$32,'1.2.1 Kosten pro m2'!$B$13:$C$31,2,FALSE)*VLOOKUP($B66&amp;$C66,CHOOSE({1,2},'1.2.2 Austarierung'!$A$80:$A$88&amp;'1.2.2 Austarierung'!$B$80:$B$88,'1.2.2 Austarierung'!$D$80:$D$88),2,0),0)</f>
        <v>1553</v>
      </c>
    </row>
    <row r="67" spans="1:22" s="169" customFormat="1">
      <c r="A67" s="165" t="str">
        <f>'1.1 Dropdown-Daten'!F$9</f>
        <v>EG70EE mit vorgefertigten Elementen</v>
      </c>
      <c r="B67" s="170" t="str">
        <f>'1.1 Dropdown-Daten'!$D$13</f>
        <v>(Beihilfefrei)</v>
      </c>
      <c r="C67" s="167" t="str">
        <f>'1.1 Dropdown-Daten'!$D$7</f>
        <v>Mittel</v>
      </c>
      <c r="D67" s="168" cm="1">
        <f t="array" ref="D67">ROUNDDOWN(VLOOKUP(D$32,'1.2.1 Kosten pro m2'!$B$13:$C$31,2,FALSE)*VLOOKUP($B67&amp;$C67,CHOOSE({1,2},'1.2.2 Austarierung'!$A$80:$A$88&amp;'1.2.2 Austarierung'!$B$80:$B$88,'1.2.2 Austarierung'!$D$80:$D$88),2,0),0)</f>
        <v>144</v>
      </c>
      <c r="E67" s="168" cm="1">
        <f t="array" ref="E67">ROUNDDOWN(VLOOKUP(E$32,'1.2.1 Kosten pro m2'!$B$13:$C$31,2,FALSE)*VLOOKUP($B67&amp;$C67,CHOOSE({1,2},'1.2.2 Austarierung'!$A$80:$A$88&amp;'1.2.2 Austarierung'!$B$80:$B$88,'1.2.2 Austarierung'!$D$80:$D$88),2,0),0)</f>
        <v>209</v>
      </c>
      <c r="F67" s="168" cm="1">
        <f t="array" ref="F67">ROUNDDOWN(VLOOKUP(F$32,'1.2.1 Kosten pro m2'!$B$13:$C$31,2,FALSE)*VLOOKUP($B67&amp;$C67,CHOOSE({1,2},'1.2.2 Austarierung'!$A$80:$A$88&amp;'1.2.2 Austarierung'!$B$80:$B$88,'1.2.2 Austarierung'!$D$80:$D$88),2,0),0)</f>
        <v>19</v>
      </c>
      <c r="G67" s="168" cm="1">
        <f t="array" ref="G67">ROUNDDOWN(VLOOKUP(G$32,'1.2.1 Kosten pro m2'!$B$13:$C$31,2,FALSE)*VLOOKUP($B67&amp;$C67,CHOOSE({1,2},'1.2.2 Austarierung'!$A$80:$A$88&amp;'1.2.2 Austarierung'!$B$80:$B$88,'1.2.2 Austarierung'!$D$80:$D$88),2,0),0)</f>
        <v>74</v>
      </c>
      <c r="H67" s="168" cm="1">
        <f t="array" ref="H67">ROUNDDOWN(VLOOKUP(H$32,'1.2.1 Kosten pro m2'!$B$13:$C$31,2,FALSE)*VLOOKUP($B67&amp;$C67,CHOOSE({1,2},'1.2.2 Austarierung'!$A$80:$A$88&amp;'1.2.2 Austarierung'!$B$80:$B$88,'1.2.2 Austarierung'!$D$80:$D$88),2,0),0)</f>
        <v>143</v>
      </c>
      <c r="I67" s="168" cm="1">
        <f t="array" ref="I67">ROUNDDOWN(VLOOKUP(I$32,'1.2.1 Kosten pro m2'!$B$13:$C$31,2,FALSE)*VLOOKUP($B67&amp;$C67,CHOOSE({1,2},'1.2.2 Austarierung'!$A$80:$A$88&amp;'1.2.2 Austarierung'!$B$80:$B$88,'1.2.2 Austarierung'!$D$80:$D$88),2,0),0)</f>
        <v>45</v>
      </c>
      <c r="J67" s="168" cm="1">
        <f t="array" ref="J67">ROUNDDOWN(VLOOKUP(J$32,'1.2.1 Kosten pro m2'!$B$13:$C$31,2,FALSE)*VLOOKUP($B67&amp;$C67,CHOOSE({1,2},'1.2.2 Austarierung'!$A$80:$A$88&amp;'1.2.2 Austarierung'!$B$80:$B$88,'1.2.2 Austarierung'!$D$80:$D$88),2,0),0)</f>
        <v>44</v>
      </c>
      <c r="K67" s="168" cm="1">
        <f t="array" ref="K67">ROUNDDOWN(VLOOKUP(K$32,'1.2.1 Kosten pro m2'!$B$13:$C$31,2,FALSE)*VLOOKUP($B67&amp;$C67,CHOOSE({1,2},'1.2.2 Austarierung'!$A$80:$A$88&amp;'1.2.2 Austarierung'!$B$80:$B$88,'1.2.2 Austarierung'!$D$80:$D$88),2,0),0)</f>
        <v>82</v>
      </c>
      <c r="L67" s="168" cm="1">
        <f t="array" ref="L67">ROUNDDOWN(VLOOKUP(L$32,'1.2.1 Kosten pro m2'!$B$13:$C$31,2,FALSE)*VLOOKUP($B67&amp;$C67,CHOOSE({1,2},'1.2.2 Austarierung'!$A$80:$A$88&amp;'1.2.2 Austarierung'!$B$80:$B$88,'1.2.2 Austarierung'!$D$80:$D$88),2,0),0)</f>
        <v>162</v>
      </c>
      <c r="M67" s="168" cm="1">
        <f t="array" ref="M67">ROUNDDOWN(VLOOKUP(M$32,'1.2.1 Kosten pro m2'!$B$13:$C$31,2,FALSE)*VLOOKUP($B67&amp;$C67,CHOOSE({1,2},'1.2.2 Austarierung'!$A$80:$A$88&amp;'1.2.2 Austarierung'!$B$80:$B$88,'1.2.2 Austarierung'!$D$80:$D$88),2,0),0)</f>
        <v>186</v>
      </c>
      <c r="N67" s="168" cm="1">
        <f t="array" ref="N67">ROUNDDOWN(VLOOKUP(N$32,'1.2.1 Kosten pro m2'!$B$13:$C$31,2,FALSE)*VLOOKUP($B67&amp;$C67,CHOOSE({1,2},'1.2.2 Austarierung'!$A$80:$A$88&amp;'1.2.2 Austarierung'!$B$80:$B$88,'1.2.2 Austarierung'!$D$80:$D$88),2,0),0)</f>
        <v>221</v>
      </c>
      <c r="O67" s="168" cm="1">
        <f t="array" ref="O67">ROUNDDOWN(VLOOKUP(O$32,'1.2.1 Kosten pro m2'!$B$13:$C$31,2,FALSE)*VLOOKUP($B67&amp;$C67,CHOOSE({1,2},'1.2.2 Austarierung'!$A$80:$A$88&amp;'1.2.2 Austarierung'!$B$80:$B$88,'1.2.2 Austarierung'!$D$80:$D$88),2,0),0)</f>
        <v>25</v>
      </c>
      <c r="P67" s="168" cm="1">
        <f t="array" ref="P67">ROUNDDOWN(VLOOKUP(P$32,'1.2.1 Kosten pro m2'!$B$13:$C$31,2,FALSE)*VLOOKUP($B67&amp;$C67,CHOOSE({1,2},'1.2.2 Austarierung'!$A$80:$A$88&amp;'1.2.2 Austarierung'!$B$80:$B$88,'1.2.2 Austarierung'!$D$80:$D$88),2,0),0)</f>
        <v>1008</v>
      </c>
      <c r="Q67" s="168" cm="1">
        <f t="array" ref="Q67">ROUNDDOWN(VLOOKUP(Q$32,'1.2.1 Kosten pro m2'!$B$13:$C$31,2,FALSE)*VLOOKUP($B67&amp;$C67,CHOOSE({1,2},'1.2.2 Austarierung'!$A$80:$A$88&amp;'1.2.2 Austarierung'!$B$80:$B$88,'1.2.2 Austarierung'!$D$80:$D$88),2,0),0)</f>
        <v>531</v>
      </c>
      <c r="R67" s="168" cm="1">
        <f t="array" ref="R67">ROUNDDOWN(VLOOKUP(R$32,'1.2.1 Kosten pro m2'!$B$13:$C$31,2,FALSE)*VLOOKUP($B67&amp;$C67,CHOOSE({1,2},'1.2.2 Austarierung'!$A$80:$A$88&amp;'1.2.2 Austarierung'!$B$80:$B$88,'1.2.2 Austarierung'!$D$80:$D$88),2,0),0)</f>
        <v>1277</v>
      </c>
      <c r="S67" s="168" cm="1">
        <f t="array" ref="S67">ROUNDDOWN(VLOOKUP(S$32,'1.2.1 Kosten pro m2'!$B$13:$C$31,2,FALSE)*VLOOKUP($B67&amp;$C67,CHOOSE({1,2},'1.2.2 Austarierung'!$A$80:$A$88&amp;'1.2.2 Austarierung'!$B$80:$B$88,'1.2.2 Austarierung'!$D$80:$D$88),2,0),0)</f>
        <v>356</v>
      </c>
      <c r="T67" s="168" cm="1">
        <f t="array" ref="T67">ROUNDDOWN(VLOOKUP(T$32,'1.2.1 Kosten pro m2'!$B$13:$C$31,2,FALSE)*VLOOKUP($B67&amp;$C67,CHOOSE({1,2},'1.2.2 Austarierung'!$A$80:$A$88&amp;'1.2.2 Austarierung'!$B$80:$B$88,'1.2.2 Austarierung'!$D$80:$D$88),2,0),0)</f>
        <v>2045</v>
      </c>
      <c r="U67" s="168" cm="1">
        <f t="array" ref="U67">ROUNDDOWN(VLOOKUP(U$32,'1.2.1 Kosten pro m2'!$B$13:$C$31,2,FALSE)*VLOOKUP($B67&amp;$C67,CHOOSE({1,2},'1.2.2 Austarierung'!$A$80:$A$88&amp;'1.2.2 Austarierung'!$B$80:$B$88,'1.2.2 Austarierung'!$D$80:$D$88),2,0),0)</f>
        <v>844</v>
      </c>
      <c r="V67" s="168" cm="1">
        <f t="array" ref="V67">ROUNDDOWN(VLOOKUP(V$32,'1.2.1 Kosten pro m2'!$B$13:$C$31,2,FALSE)*VLOOKUP($B67&amp;$C67,CHOOSE({1,2},'1.2.2 Austarierung'!$A$80:$A$88&amp;'1.2.2 Austarierung'!$B$80:$B$88,'1.2.2 Austarierung'!$D$80:$D$88),2,0),0)</f>
        <v>1346</v>
      </c>
    </row>
    <row r="68" spans="1:22" s="169" customFormat="1">
      <c r="A68" s="165" t="str">
        <f>'1.1 Dropdown-Daten'!F$9</f>
        <v>EG70EE mit vorgefertigten Elementen</v>
      </c>
      <c r="B68" s="170" t="str">
        <f>'1.1 Dropdown-Daten'!$D$13</f>
        <v>(Beihilfefrei)</v>
      </c>
      <c r="C68" s="167" t="str">
        <f>'1.1 Dropdown-Daten'!$D$8</f>
        <v>Groß</v>
      </c>
      <c r="D68" s="168" cm="1">
        <f t="array" ref="D68">ROUNDDOWN(VLOOKUP(D$32,'1.2.1 Kosten pro m2'!$B$13:$C$31,2,FALSE)*VLOOKUP($B68&amp;$C68,CHOOSE({1,2},'1.2.2 Austarierung'!$A$80:$A$88&amp;'1.2.2 Austarierung'!$B$80:$B$88,'1.2.2 Austarierung'!$D$80:$D$88),2,0),0)</f>
        <v>133</v>
      </c>
      <c r="E68" s="168" cm="1">
        <f t="array" ref="E68">ROUNDDOWN(VLOOKUP(E$32,'1.2.1 Kosten pro m2'!$B$13:$C$31,2,FALSE)*VLOOKUP($B68&amp;$C68,CHOOSE({1,2},'1.2.2 Austarierung'!$A$80:$A$88&amp;'1.2.2 Austarierung'!$B$80:$B$88,'1.2.2 Austarierung'!$D$80:$D$88),2,0),0)</f>
        <v>193</v>
      </c>
      <c r="F68" s="168" cm="1">
        <f t="array" ref="F68">ROUNDDOWN(VLOOKUP(F$32,'1.2.1 Kosten pro m2'!$B$13:$C$31,2,FALSE)*VLOOKUP($B68&amp;$C68,CHOOSE({1,2},'1.2.2 Austarierung'!$A$80:$A$88&amp;'1.2.2 Austarierung'!$B$80:$B$88,'1.2.2 Austarierung'!$D$80:$D$88),2,0),0)</f>
        <v>17</v>
      </c>
      <c r="G68" s="168" cm="1">
        <f t="array" ref="G68">ROUNDDOWN(VLOOKUP(G$32,'1.2.1 Kosten pro m2'!$B$13:$C$31,2,FALSE)*VLOOKUP($B68&amp;$C68,CHOOSE({1,2},'1.2.2 Austarierung'!$A$80:$A$88&amp;'1.2.2 Austarierung'!$B$80:$B$88,'1.2.2 Austarierung'!$D$80:$D$88),2,0),0)</f>
        <v>68</v>
      </c>
      <c r="H68" s="168" cm="1">
        <f t="array" ref="H68">ROUNDDOWN(VLOOKUP(H$32,'1.2.1 Kosten pro m2'!$B$13:$C$31,2,FALSE)*VLOOKUP($B68&amp;$C68,CHOOSE({1,2},'1.2.2 Austarierung'!$A$80:$A$88&amp;'1.2.2 Austarierung'!$B$80:$B$88,'1.2.2 Austarierung'!$D$80:$D$88),2,0),0)</f>
        <v>132</v>
      </c>
      <c r="I68" s="168" cm="1">
        <f t="array" ref="I68">ROUNDDOWN(VLOOKUP(I$32,'1.2.1 Kosten pro m2'!$B$13:$C$31,2,FALSE)*VLOOKUP($B68&amp;$C68,CHOOSE({1,2},'1.2.2 Austarierung'!$A$80:$A$88&amp;'1.2.2 Austarierung'!$B$80:$B$88,'1.2.2 Austarierung'!$D$80:$D$88),2,0),0)</f>
        <v>42</v>
      </c>
      <c r="J68" s="168" cm="1">
        <f t="array" ref="J68">ROUNDDOWN(VLOOKUP(J$32,'1.2.1 Kosten pro m2'!$B$13:$C$31,2,FALSE)*VLOOKUP($B68&amp;$C68,CHOOSE({1,2},'1.2.2 Austarierung'!$A$80:$A$88&amp;'1.2.2 Austarierung'!$B$80:$B$88,'1.2.2 Austarierung'!$D$80:$D$88),2,0),0)</f>
        <v>41</v>
      </c>
      <c r="K68" s="168" cm="1">
        <f t="array" ref="K68">ROUNDDOWN(VLOOKUP(K$32,'1.2.1 Kosten pro m2'!$B$13:$C$31,2,FALSE)*VLOOKUP($B68&amp;$C68,CHOOSE({1,2},'1.2.2 Austarierung'!$A$80:$A$88&amp;'1.2.2 Austarierung'!$B$80:$B$88,'1.2.2 Austarierung'!$D$80:$D$88),2,0),0)</f>
        <v>76</v>
      </c>
      <c r="L68" s="168" cm="1">
        <f t="array" ref="L68">ROUNDDOWN(VLOOKUP(L$32,'1.2.1 Kosten pro m2'!$B$13:$C$31,2,FALSE)*VLOOKUP($B68&amp;$C68,CHOOSE({1,2},'1.2.2 Austarierung'!$A$80:$A$88&amp;'1.2.2 Austarierung'!$B$80:$B$88,'1.2.2 Austarierung'!$D$80:$D$88),2,0),0)</f>
        <v>150</v>
      </c>
      <c r="M68" s="168" cm="1">
        <f t="array" ref="M68">ROUNDDOWN(VLOOKUP(M$32,'1.2.1 Kosten pro m2'!$B$13:$C$31,2,FALSE)*VLOOKUP($B68&amp;$C68,CHOOSE({1,2},'1.2.2 Austarierung'!$A$80:$A$88&amp;'1.2.2 Austarierung'!$B$80:$B$88,'1.2.2 Austarierung'!$D$80:$D$88),2,0),0)</f>
        <v>171</v>
      </c>
      <c r="N68" s="168" cm="1">
        <f t="array" ref="N68">ROUNDDOWN(VLOOKUP(N$32,'1.2.1 Kosten pro m2'!$B$13:$C$31,2,FALSE)*VLOOKUP($B68&amp;$C68,CHOOSE({1,2},'1.2.2 Austarierung'!$A$80:$A$88&amp;'1.2.2 Austarierung'!$B$80:$B$88,'1.2.2 Austarierung'!$D$80:$D$88),2,0),0)</f>
        <v>204</v>
      </c>
      <c r="O68" s="168" cm="1">
        <f t="array" ref="O68">ROUNDDOWN(VLOOKUP(O$32,'1.2.1 Kosten pro m2'!$B$13:$C$31,2,FALSE)*VLOOKUP($B68&amp;$C68,CHOOSE({1,2},'1.2.2 Austarierung'!$A$80:$A$88&amp;'1.2.2 Austarierung'!$B$80:$B$88,'1.2.2 Austarierung'!$D$80:$D$88),2,0),0)</f>
        <v>23</v>
      </c>
      <c r="P68" s="168" cm="1">
        <f t="array" ref="P68">ROUNDDOWN(VLOOKUP(P$32,'1.2.1 Kosten pro m2'!$B$13:$C$31,2,FALSE)*VLOOKUP($B68&amp;$C68,CHOOSE({1,2},'1.2.2 Austarierung'!$A$80:$A$88&amp;'1.2.2 Austarierung'!$B$80:$B$88,'1.2.2 Austarierung'!$D$80:$D$88),2,0),0)</f>
        <v>930</v>
      </c>
      <c r="Q68" s="168" cm="1">
        <f t="array" ref="Q68">ROUNDDOWN(VLOOKUP(Q$32,'1.2.1 Kosten pro m2'!$B$13:$C$31,2,FALSE)*VLOOKUP($B68&amp;$C68,CHOOSE({1,2},'1.2.2 Austarierung'!$A$80:$A$88&amp;'1.2.2 Austarierung'!$B$80:$B$88,'1.2.2 Austarierung'!$D$80:$D$88),2,0),0)</f>
        <v>490</v>
      </c>
      <c r="R68" s="168" cm="1">
        <f t="array" ref="R68">ROUNDDOWN(VLOOKUP(R$32,'1.2.1 Kosten pro m2'!$B$13:$C$31,2,FALSE)*VLOOKUP($B68&amp;$C68,CHOOSE({1,2},'1.2.2 Austarierung'!$A$80:$A$88&amp;'1.2.2 Austarierung'!$B$80:$B$88,'1.2.2 Austarierung'!$D$80:$D$88),2,0),0)</f>
        <v>1178</v>
      </c>
      <c r="S68" s="168" cm="1">
        <f t="array" ref="S68">ROUNDDOWN(VLOOKUP(S$32,'1.2.1 Kosten pro m2'!$B$13:$C$31,2,FALSE)*VLOOKUP($B68&amp;$C68,CHOOSE({1,2},'1.2.2 Austarierung'!$A$80:$A$88&amp;'1.2.2 Austarierung'!$B$80:$B$88,'1.2.2 Austarierung'!$D$80:$D$88),2,0),0)</f>
        <v>329</v>
      </c>
      <c r="T68" s="168" cm="1">
        <f t="array" ref="T68">ROUNDDOWN(VLOOKUP(T$32,'1.2.1 Kosten pro m2'!$B$13:$C$31,2,FALSE)*VLOOKUP($B68&amp;$C68,CHOOSE({1,2},'1.2.2 Austarierung'!$A$80:$A$88&amp;'1.2.2 Austarierung'!$B$80:$B$88,'1.2.2 Austarierung'!$D$80:$D$88),2,0),0)</f>
        <v>1887</v>
      </c>
      <c r="U68" s="168" cm="1">
        <f t="array" ref="U68">ROUNDDOWN(VLOOKUP(U$32,'1.2.1 Kosten pro m2'!$B$13:$C$31,2,FALSE)*VLOOKUP($B68&amp;$C68,CHOOSE({1,2},'1.2.2 Austarierung'!$A$80:$A$88&amp;'1.2.2 Austarierung'!$B$80:$B$88,'1.2.2 Austarierung'!$D$80:$D$88),2,0),0)</f>
        <v>779</v>
      </c>
      <c r="V68" s="168" cm="1">
        <f t="array" ref="V68">ROUNDDOWN(VLOOKUP(V$32,'1.2.1 Kosten pro m2'!$B$13:$C$31,2,FALSE)*VLOOKUP($B68&amp;$C68,CHOOSE({1,2},'1.2.2 Austarierung'!$A$80:$A$88&amp;'1.2.2 Austarierung'!$B$80:$B$88,'1.2.2 Austarierung'!$D$80:$D$88),2,0),0)</f>
        <v>1242</v>
      </c>
    </row>
    <row r="69" spans="1:22">
      <c r="B69"/>
    </row>
  </sheetData>
  <mergeCells count="12">
    <mergeCell ref="B8:B9"/>
    <mergeCell ref="C8:C9"/>
    <mergeCell ref="D8:H8"/>
    <mergeCell ref="A4:H4"/>
    <mergeCell ref="M31:P31"/>
    <mergeCell ref="Q31:V31"/>
    <mergeCell ref="D15:H15"/>
    <mergeCell ref="B15:B16"/>
    <mergeCell ref="C15:C16"/>
    <mergeCell ref="A31:C31"/>
    <mergeCell ref="D31:H31"/>
    <mergeCell ref="I31:L3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1"/>
  <sheetViews>
    <sheetView workbookViewId="0">
      <selection activeCell="J17" sqref="J17"/>
    </sheetView>
  </sheetViews>
  <sheetFormatPr baseColWidth="10" defaultColWidth="11.375" defaultRowHeight="14.25"/>
  <cols>
    <col min="1" max="1" width="31.125" customWidth="1"/>
    <col min="2" max="2" width="17.125" customWidth="1"/>
    <col min="3" max="7" width="10.875" style="102"/>
  </cols>
  <sheetData>
    <row r="1" spans="1:7" s="12" customFormat="1" ht="15">
      <c r="A1" s="181" t="s">
        <v>119</v>
      </c>
      <c r="B1" s="13"/>
      <c r="C1" s="101"/>
      <c r="D1" s="101"/>
      <c r="E1" s="101"/>
      <c r="F1" s="101"/>
      <c r="G1" s="101"/>
    </row>
    <row r="2" spans="1:7" s="12" customFormat="1" ht="15">
      <c r="A2" s="181"/>
      <c r="B2" s="13"/>
      <c r="C2" s="101"/>
      <c r="D2" s="101"/>
      <c r="E2" s="101"/>
      <c r="F2" s="101"/>
      <c r="G2" s="101"/>
    </row>
    <row r="3" spans="1:7" s="12" customFormat="1" ht="15">
      <c r="A3" s="181"/>
      <c r="B3" s="13"/>
      <c r="C3" s="101"/>
      <c r="D3" s="101"/>
      <c r="E3" s="101"/>
      <c r="F3" s="101"/>
      <c r="G3" s="101"/>
    </row>
    <row r="4" spans="1:7" s="12" customFormat="1" ht="15">
      <c r="A4" s="100" t="s">
        <v>120</v>
      </c>
      <c r="B4" s="13"/>
      <c r="C4" s="101"/>
      <c r="D4" s="101"/>
      <c r="E4" s="101"/>
      <c r="F4" s="101"/>
      <c r="G4" s="101"/>
    </row>
    <row r="5" spans="1:7" s="12" customFormat="1" ht="15">
      <c r="A5" s="100" t="s">
        <v>121</v>
      </c>
      <c r="B5" s="13"/>
      <c r="C5" s="101"/>
      <c r="D5" s="101"/>
      <c r="E5" s="101"/>
      <c r="F5" s="101"/>
      <c r="G5" s="101"/>
    </row>
    <row r="6" spans="1:7" s="12" customFormat="1" ht="15">
      <c r="A6" s="100" t="s">
        <v>122</v>
      </c>
      <c r="B6" s="13"/>
      <c r="C6" s="101"/>
      <c r="D6" s="101"/>
      <c r="E6" s="101"/>
      <c r="F6" s="101"/>
      <c r="G6" s="101"/>
    </row>
    <row r="7" spans="1:7" s="12" customFormat="1" ht="15">
      <c r="A7" s="100" t="s">
        <v>123</v>
      </c>
      <c r="B7" s="13"/>
      <c r="C7" s="101"/>
      <c r="D7" s="101"/>
      <c r="E7" s="101"/>
      <c r="F7" s="101"/>
      <c r="G7" s="101"/>
    </row>
    <row r="8" spans="1:7">
      <c r="A8" s="100" t="s">
        <v>124</v>
      </c>
    </row>
    <row r="10" spans="1:7" ht="15">
      <c r="A10" s="109" t="s">
        <v>125</v>
      </c>
      <c r="B10" s="109"/>
      <c r="C10" s="115">
        <v>2025</v>
      </c>
      <c r="D10" s="115">
        <v>2026</v>
      </c>
      <c r="E10" s="115">
        <v>2027</v>
      </c>
      <c r="F10" s="115">
        <v>2028</v>
      </c>
      <c r="G10" s="115">
        <v>2029</v>
      </c>
    </row>
    <row r="11" spans="1:7">
      <c r="A11" s="109" t="s">
        <v>126</v>
      </c>
      <c r="B11" s="109"/>
      <c r="C11" s="111" t="s">
        <v>127</v>
      </c>
      <c r="D11" s="110"/>
      <c r="E11" s="110"/>
      <c r="F11" s="110"/>
      <c r="G11" s="110"/>
    </row>
    <row r="12" spans="1:7" ht="15">
      <c r="A12" s="109" t="s">
        <v>128</v>
      </c>
      <c r="B12" s="109" t="s">
        <v>129</v>
      </c>
      <c r="C12" s="270" t="s">
        <v>130</v>
      </c>
      <c r="D12" s="270"/>
      <c r="E12" s="270"/>
      <c r="F12" s="270"/>
      <c r="G12" s="270"/>
    </row>
    <row r="13" spans="1:7">
      <c r="A13" s="271" t="s">
        <v>92</v>
      </c>
      <c r="B13" s="103" t="s">
        <v>96</v>
      </c>
      <c r="C13" s="114">
        <v>221.72986222175373</v>
      </c>
      <c r="D13" s="114"/>
      <c r="E13" s="114"/>
      <c r="F13" s="114"/>
      <c r="G13" s="114"/>
    </row>
    <row r="14" spans="1:7" ht="42.75">
      <c r="A14" s="271"/>
      <c r="B14" s="104" t="s">
        <v>97</v>
      </c>
      <c r="C14" s="114">
        <v>322.48053034547155</v>
      </c>
      <c r="D14" s="114"/>
      <c r="E14" s="114"/>
      <c r="F14" s="114"/>
      <c r="G14" s="114"/>
    </row>
    <row r="15" spans="1:7" ht="42.75">
      <c r="A15" s="271"/>
      <c r="B15" s="104" t="s">
        <v>98</v>
      </c>
      <c r="C15" s="114">
        <v>29.411764705882355</v>
      </c>
      <c r="D15" s="114"/>
      <c r="E15" s="114"/>
      <c r="F15" s="114"/>
      <c r="G15" s="114"/>
    </row>
    <row r="16" spans="1:7" ht="42.75">
      <c r="A16" s="271"/>
      <c r="B16" s="104" t="s">
        <v>99</v>
      </c>
      <c r="C16" s="114">
        <v>114.4</v>
      </c>
      <c r="D16" s="114"/>
      <c r="E16" s="114"/>
      <c r="F16" s="114"/>
      <c r="G16" s="114"/>
    </row>
    <row r="17" spans="1:7" ht="28.5">
      <c r="A17" s="271"/>
      <c r="B17" s="104" t="s">
        <v>100</v>
      </c>
      <c r="C17" s="114">
        <v>221.36323529411766</v>
      </c>
      <c r="D17" s="114"/>
      <c r="E17" s="114"/>
      <c r="F17" s="114"/>
      <c r="G17" s="114"/>
    </row>
    <row r="18" spans="1:7" ht="42.75">
      <c r="A18" s="272" t="s">
        <v>93</v>
      </c>
      <c r="B18" s="104" t="s">
        <v>101</v>
      </c>
      <c r="C18" s="114">
        <v>70.20505586488909</v>
      </c>
      <c r="D18" s="114"/>
      <c r="E18" s="114"/>
      <c r="F18" s="114"/>
      <c r="G18" s="114"/>
    </row>
    <row r="19" spans="1:7" ht="28.5">
      <c r="A19" s="272"/>
      <c r="B19" s="104" t="s">
        <v>102</v>
      </c>
      <c r="C19" s="114">
        <v>68.963473389355741</v>
      </c>
      <c r="D19" s="114"/>
      <c r="E19" s="114"/>
      <c r="F19" s="114"/>
      <c r="G19" s="114"/>
    </row>
    <row r="20" spans="1:7" ht="28.5">
      <c r="A20" s="272"/>
      <c r="B20" s="104" t="s">
        <v>103</v>
      </c>
      <c r="C20" s="114">
        <v>126.72268907563027</v>
      </c>
      <c r="D20" s="114"/>
      <c r="E20" s="114"/>
      <c r="F20" s="114"/>
      <c r="G20" s="114"/>
    </row>
    <row r="21" spans="1:7" ht="42.75">
      <c r="A21" s="272"/>
      <c r="B21" s="105" t="s">
        <v>104</v>
      </c>
      <c r="C21" s="114">
        <v>250.01036414565829</v>
      </c>
      <c r="D21" s="114"/>
      <c r="E21" s="114"/>
      <c r="F21" s="114"/>
      <c r="G21" s="114"/>
    </row>
    <row r="22" spans="1:7" ht="28.5">
      <c r="A22" s="272" t="s">
        <v>131</v>
      </c>
      <c r="B22" s="106" t="s">
        <v>105</v>
      </c>
      <c r="C22" s="114">
        <v>286.56855051702041</v>
      </c>
      <c r="D22" s="114"/>
      <c r="E22" s="114"/>
      <c r="F22" s="114"/>
      <c r="G22" s="114"/>
    </row>
    <row r="23" spans="1:7" ht="28.5">
      <c r="A23" s="272"/>
      <c r="B23" s="106" t="s">
        <v>106</v>
      </c>
      <c r="C23" s="114">
        <v>340.88851540616247</v>
      </c>
      <c r="D23" s="114"/>
      <c r="E23" s="114"/>
      <c r="F23" s="114"/>
      <c r="G23" s="114"/>
    </row>
    <row r="24" spans="1:7" ht="85.5">
      <c r="A24" s="272"/>
      <c r="B24" s="107" t="s">
        <v>107</v>
      </c>
      <c r="C24" s="114">
        <v>39.830510123087883</v>
      </c>
      <c r="D24" s="114"/>
      <c r="E24" s="114"/>
      <c r="F24" s="114"/>
      <c r="G24" s="114"/>
    </row>
    <row r="25" spans="1:7">
      <c r="A25" s="272"/>
      <c r="B25" s="104" t="s">
        <v>108</v>
      </c>
      <c r="C25" s="114">
        <v>1551.2605042016808</v>
      </c>
      <c r="D25" s="114"/>
      <c r="E25" s="114"/>
      <c r="F25" s="114"/>
      <c r="G25" s="114"/>
    </row>
    <row r="26" spans="1:7" ht="28.5">
      <c r="A26" s="271" t="s">
        <v>95</v>
      </c>
      <c r="B26" s="104" t="s">
        <v>109</v>
      </c>
      <c r="C26" s="114">
        <v>817.33706362322664</v>
      </c>
      <c r="D26" s="114"/>
      <c r="E26" s="114"/>
      <c r="F26" s="114"/>
      <c r="G26" s="114"/>
    </row>
    <row r="27" spans="1:7" ht="28.5">
      <c r="A27" s="271"/>
      <c r="B27" s="108" t="s">
        <v>110</v>
      </c>
      <c r="C27" s="114">
        <v>1964.8319327731092</v>
      </c>
      <c r="D27" s="114"/>
      <c r="E27" s="114"/>
      <c r="F27" s="114"/>
      <c r="G27" s="114"/>
    </row>
    <row r="28" spans="1:7" ht="42.75">
      <c r="A28" s="271"/>
      <c r="B28" s="104" t="s">
        <v>111</v>
      </c>
      <c r="C28" s="114">
        <v>548.71988795518212</v>
      </c>
      <c r="D28" s="114"/>
      <c r="E28" s="114"/>
      <c r="F28" s="114"/>
      <c r="G28" s="114"/>
    </row>
    <row r="29" spans="1:7" ht="42.75">
      <c r="A29" s="271"/>
      <c r="B29" s="104" t="s">
        <v>112</v>
      </c>
      <c r="C29" s="114">
        <v>3146.2184873949582</v>
      </c>
      <c r="D29" s="114"/>
      <c r="E29" s="114"/>
      <c r="F29" s="114"/>
      <c r="G29" s="114"/>
    </row>
    <row r="30" spans="1:7">
      <c r="A30" s="271"/>
      <c r="B30" s="104" t="s">
        <v>113</v>
      </c>
      <c r="C30" s="114">
        <v>1299.5598239295718</v>
      </c>
      <c r="D30" s="114"/>
      <c r="E30" s="114"/>
      <c r="F30" s="114"/>
      <c r="G30" s="114"/>
    </row>
    <row r="31" spans="1:7">
      <c r="A31" s="271"/>
      <c r="B31" s="105" t="s">
        <v>114</v>
      </c>
      <c r="C31" s="114">
        <v>2071.1356542617045</v>
      </c>
      <c r="D31" s="114"/>
      <c r="E31" s="114"/>
      <c r="F31" s="114"/>
      <c r="G31" s="114"/>
    </row>
  </sheetData>
  <mergeCells count="5">
    <mergeCell ref="C12:G12"/>
    <mergeCell ref="A13:A17"/>
    <mergeCell ref="A18:A21"/>
    <mergeCell ref="A22:A25"/>
    <mergeCell ref="A26:A31"/>
  </mergeCells>
  <hyperlinks>
    <hyperlink ref="C11" display="Link"/>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88"/>
  <sheetViews>
    <sheetView workbookViewId="0">
      <selection activeCell="N44" sqref="N44"/>
    </sheetView>
  </sheetViews>
  <sheetFormatPr baseColWidth="10" defaultColWidth="11.375" defaultRowHeight="14.25"/>
  <cols>
    <col min="1" max="1" width="19.125" customWidth="1"/>
    <col min="2" max="2" width="17.125" customWidth="1"/>
    <col min="3" max="13" width="17.125" style="120" customWidth="1"/>
  </cols>
  <sheetData>
    <row r="1" spans="1:13" s="12" customFormat="1" ht="15">
      <c r="A1" s="181" t="s">
        <v>119</v>
      </c>
      <c r="B1" s="13"/>
      <c r="C1" s="116"/>
      <c r="D1" s="116"/>
      <c r="E1" s="117"/>
      <c r="F1" s="117"/>
      <c r="G1" s="117"/>
      <c r="H1" s="117"/>
      <c r="I1" s="117"/>
      <c r="J1" s="117"/>
      <c r="K1" s="117"/>
      <c r="L1" s="117"/>
      <c r="M1" s="117"/>
    </row>
    <row r="2" spans="1:13" s="12" customFormat="1" ht="15">
      <c r="A2" s="181"/>
      <c r="B2" s="13"/>
      <c r="C2" s="116"/>
      <c r="D2" s="116"/>
      <c r="E2" s="117"/>
      <c r="F2" s="117"/>
      <c r="G2" s="117"/>
      <c r="H2" s="117"/>
      <c r="I2" s="117"/>
      <c r="J2" s="117"/>
      <c r="K2" s="117"/>
      <c r="L2" s="117"/>
      <c r="M2" s="117"/>
    </row>
    <row r="3" spans="1:13" s="12" customFormat="1" ht="15">
      <c r="A3" s="181"/>
      <c r="B3" s="13"/>
      <c r="C3" s="116"/>
      <c r="D3" s="116"/>
      <c r="E3" s="117"/>
      <c r="F3" s="117"/>
      <c r="G3" s="117"/>
      <c r="H3" s="117"/>
      <c r="I3" s="117"/>
      <c r="J3" s="117"/>
      <c r="K3" s="117"/>
      <c r="L3" s="117"/>
      <c r="M3" s="117"/>
    </row>
    <row r="4" spans="1:13" s="12" customFormat="1" ht="15">
      <c r="A4" s="100" t="s">
        <v>132</v>
      </c>
      <c r="B4" s="13"/>
      <c r="C4" s="116"/>
      <c r="D4" s="116"/>
      <c r="E4" s="118"/>
      <c r="F4" s="118"/>
      <c r="G4" s="118"/>
      <c r="H4" s="118"/>
      <c r="I4" s="118"/>
      <c r="J4" s="117"/>
      <c r="K4" s="117"/>
      <c r="L4" s="117"/>
      <c r="M4" s="117"/>
    </row>
    <row r="5" spans="1:13" s="12" customFormat="1" ht="15">
      <c r="A5" s="100" t="s">
        <v>133</v>
      </c>
      <c r="B5" s="13"/>
      <c r="C5" s="116"/>
      <c r="D5" s="116"/>
      <c r="E5" s="118"/>
      <c r="F5" s="118"/>
      <c r="G5" s="118"/>
      <c r="H5" s="118"/>
      <c r="I5" s="118"/>
      <c r="J5" s="117"/>
      <c r="K5" s="117"/>
      <c r="L5" s="117"/>
      <c r="M5" s="117"/>
    </row>
    <row r="6" spans="1:13" s="12" customFormat="1" ht="15">
      <c r="A6" s="100" t="s">
        <v>134</v>
      </c>
      <c r="B6" s="13"/>
      <c r="C6" s="116"/>
      <c r="D6" s="116"/>
      <c r="E6" s="118"/>
      <c r="F6" s="118"/>
      <c r="G6" s="118"/>
      <c r="H6" s="118"/>
      <c r="I6" s="118"/>
      <c r="J6" s="117"/>
      <c r="K6" s="117"/>
      <c r="L6" s="117"/>
      <c r="M6" s="117"/>
    </row>
    <row r="7" spans="1:13" s="12" customFormat="1" ht="15">
      <c r="A7" s="100"/>
      <c r="B7" s="13"/>
      <c r="C7" s="116"/>
      <c r="D7" s="116"/>
      <c r="E7" s="118"/>
      <c r="F7" s="118"/>
      <c r="G7" s="118"/>
      <c r="H7" s="118"/>
      <c r="I7" s="118"/>
      <c r="J7" s="117"/>
      <c r="K7" s="117"/>
      <c r="L7" s="117"/>
      <c r="M7" s="117"/>
    </row>
    <row r="8" spans="1:13" s="12" customFormat="1" ht="15">
      <c r="A8" s="13" t="str">
        <f>'1.1 Dropdown-Daten'!F6</f>
        <v>Einzelmaßnahmen an der Gebäudehülle</v>
      </c>
      <c r="B8" s="13"/>
      <c r="C8" s="116"/>
      <c r="D8" s="116"/>
      <c r="E8" s="143" t="s">
        <v>135</v>
      </c>
      <c r="F8" s="118"/>
      <c r="G8" s="118"/>
      <c r="H8" s="118"/>
      <c r="I8" s="118"/>
      <c r="J8" s="117"/>
      <c r="K8" s="117"/>
      <c r="L8" s="117"/>
      <c r="M8" s="117"/>
    </row>
    <row r="9" spans="1:13" s="12" customFormat="1" ht="15">
      <c r="A9" s="13"/>
      <c r="B9" s="13"/>
      <c r="C9" s="116"/>
      <c r="D9" s="116"/>
      <c r="E9" s="143"/>
      <c r="F9" s="118"/>
      <c r="G9" s="118"/>
      <c r="H9" s="118"/>
      <c r="I9" s="118"/>
      <c r="J9" s="117"/>
      <c r="K9" s="117"/>
      <c r="L9" s="117"/>
      <c r="M9" s="117"/>
    </row>
    <row r="10" spans="1:13" s="12" customFormat="1" ht="15">
      <c r="A10" s="13" t="s">
        <v>136</v>
      </c>
      <c r="B10" s="13"/>
      <c r="C10" s="116"/>
      <c r="D10" s="116"/>
      <c r="E10" s="143"/>
      <c r="G10" s="152">
        <v>0.15</v>
      </c>
      <c r="H10" s="118"/>
      <c r="I10" s="118"/>
      <c r="J10" s="117"/>
      <c r="K10" s="117"/>
      <c r="L10" s="117"/>
      <c r="M10" s="117"/>
    </row>
    <row r="11" spans="1:13" s="12" customFormat="1" ht="15">
      <c r="A11" s="13"/>
      <c r="B11" s="13"/>
      <c r="C11" s="116"/>
      <c r="D11" s="116"/>
      <c r="E11" s="143"/>
      <c r="F11" s="118"/>
      <c r="G11" s="118"/>
      <c r="H11" s="118"/>
      <c r="I11" s="118"/>
      <c r="J11" s="117"/>
      <c r="K11" s="117"/>
      <c r="L11" s="117"/>
      <c r="M11" s="117"/>
    </row>
    <row r="12" spans="1:13" s="12" customFormat="1" ht="15">
      <c r="A12" s="13" t="s">
        <v>137</v>
      </c>
      <c r="B12" s="13"/>
      <c r="C12" s="12" t="s">
        <v>138</v>
      </c>
      <c r="E12" s="148">
        <v>0.05</v>
      </c>
      <c r="F12" s="118"/>
      <c r="I12" s="118"/>
      <c r="J12" s="117"/>
      <c r="K12" s="117"/>
      <c r="L12" s="117"/>
      <c r="M12" s="117"/>
    </row>
    <row r="13" spans="1:13" s="12" customFormat="1" ht="15">
      <c r="A13" s="100"/>
      <c r="B13" s="13"/>
      <c r="C13" s="145" t="s">
        <v>139</v>
      </c>
      <c r="D13" s="116"/>
      <c r="E13" s="147">
        <v>0.15</v>
      </c>
      <c r="F13" s="118"/>
      <c r="I13" s="118"/>
      <c r="J13" s="117"/>
      <c r="K13" s="117"/>
      <c r="L13" s="117"/>
      <c r="M13" s="117"/>
    </row>
    <row r="14" spans="1:13" s="12" customFormat="1" ht="15">
      <c r="A14" s="100"/>
      <c r="B14" s="13"/>
      <c r="C14" s="145" t="s">
        <v>140</v>
      </c>
      <c r="D14" s="116"/>
      <c r="E14" s="147">
        <v>0.01</v>
      </c>
      <c r="F14" s="118"/>
      <c r="H14" s="171" t="s">
        <v>141</v>
      </c>
      <c r="I14" s="118"/>
      <c r="J14" s="117"/>
      <c r="K14" s="117"/>
      <c r="L14" s="117"/>
      <c r="M14" s="117"/>
    </row>
    <row r="15" spans="1:13" s="12" customFormat="1" ht="15">
      <c r="A15" s="100"/>
      <c r="B15" s="13"/>
      <c r="C15" s="145" t="s">
        <v>142</v>
      </c>
      <c r="D15" s="116"/>
      <c r="E15" s="147">
        <v>0.06</v>
      </c>
      <c r="F15" s="118"/>
      <c r="H15" s="180" t="s">
        <v>143</v>
      </c>
      <c r="I15" s="179">
        <f>E14+E16</f>
        <v>0.15000000000000002</v>
      </c>
      <c r="J15" s="117"/>
      <c r="K15" s="117"/>
      <c r="L15" s="117"/>
      <c r="M15" s="117"/>
    </row>
    <row r="16" spans="1:13" s="12" customFormat="1" ht="15">
      <c r="A16" s="100"/>
      <c r="B16" s="13"/>
      <c r="C16" s="145" t="s">
        <v>144</v>
      </c>
      <c r="D16" s="116"/>
      <c r="E16" s="147">
        <f>19%-5%</f>
        <v>0.14000000000000001</v>
      </c>
      <c r="F16" s="171" t="s">
        <v>145</v>
      </c>
      <c r="G16" s="118"/>
      <c r="H16" s="143" t="s">
        <v>146</v>
      </c>
      <c r="I16" s="118"/>
      <c r="J16" s="117"/>
      <c r="K16" s="117"/>
      <c r="L16" s="117"/>
      <c r="M16" s="117"/>
    </row>
    <row r="17" spans="1:13" s="12" customFormat="1" ht="15">
      <c r="A17" s="100"/>
      <c r="B17" s="13"/>
      <c r="C17" s="145" t="s">
        <v>147</v>
      </c>
      <c r="D17" s="116"/>
      <c r="E17" s="147">
        <v>0.19</v>
      </c>
      <c r="F17" s="118"/>
      <c r="G17" s="118"/>
      <c r="H17" s="180" t="s">
        <v>143</v>
      </c>
      <c r="I17" s="179">
        <f>E15+E17</f>
        <v>0.25</v>
      </c>
      <c r="J17" s="117"/>
      <c r="K17" s="117"/>
      <c r="L17" s="117"/>
      <c r="M17" s="117"/>
    </row>
    <row r="18" spans="1:13" s="12" customFormat="1" ht="15">
      <c r="A18" s="100"/>
      <c r="B18" s="13"/>
      <c r="C18" s="116"/>
      <c r="D18" s="116"/>
      <c r="E18" s="146"/>
      <c r="F18" s="118"/>
      <c r="G18" s="118"/>
      <c r="H18" s="118"/>
      <c r="I18" s="118"/>
      <c r="J18" s="117"/>
      <c r="K18" s="117"/>
      <c r="L18" s="117"/>
      <c r="M18" s="117"/>
    </row>
    <row r="19" spans="1:13" ht="15">
      <c r="A19" s="276" t="s">
        <v>125</v>
      </c>
      <c r="B19" s="277"/>
      <c r="C19" s="278">
        <v>2025</v>
      </c>
      <c r="D19" s="279"/>
      <c r="E19" s="119">
        <v>2026</v>
      </c>
      <c r="F19" s="119"/>
      <c r="G19" s="273">
        <v>2027</v>
      </c>
      <c r="H19" s="273"/>
      <c r="I19" s="273">
        <v>2028</v>
      </c>
      <c r="J19" s="273"/>
      <c r="K19" s="273">
        <v>2029</v>
      </c>
      <c r="L19" s="273"/>
      <c r="M19"/>
    </row>
    <row r="20" spans="1:13" ht="28.5">
      <c r="A20" s="274" t="s">
        <v>148</v>
      </c>
      <c r="B20" s="275"/>
      <c r="C20" s="119" t="s">
        <v>149</v>
      </c>
      <c r="D20" s="113" t="s">
        <v>150</v>
      </c>
      <c r="E20" s="119" t="s">
        <v>149</v>
      </c>
      <c r="F20" s="113" t="s">
        <v>150</v>
      </c>
      <c r="G20" s="119" t="s">
        <v>149</v>
      </c>
      <c r="H20" s="113" t="s">
        <v>150</v>
      </c>
      <c r="I20" s="119" t="s">
        <v>149</v>
      </c>
      <c r="J20" s="113" t="s">
        <v>150</v>
      </c>
      <c r="K20" s="119" t="s">
        <v>149</v>
      </c>
      <c r="L20" s="113" t="s">
        <v>150</v>
      </c>
      <c r="M20"/>
    </row>
    <row r="21" spans="1:13">
      <c r="A21" s="109" t="s">
        <v>126</v>
      </c>
      <c r="B21" s="109"/>
      <c r="C21" s="125" t="s">
        <v>151</v>
      </c>
      <c r="D21" s="126" t="s">
        <v>127</v>
      </c>
      <c r="E21" s="127"/>
      <c r="F21" s="127"/>
      <c r="G21" s="127"/>
      <c r="H21" s="127"/>
      <c r="I21" s="128"/>
      <c r="J21" s="128"/>
      <c r="K21" s="128"/>
      <c r="L21" s="128"/>
      <c r="M21"/>
    </row>
    <row r="22" spans="1:13" ht="30">
      <c r="A22" s="121" t="str">
        <f>'1.1 Dropdown-Daten'!D10</f>
        <v>Antragsberechtigung</v>
      </c>
      <c r="B22" s="122" t="s">
        <v>152</v>
      </c>
      <c r="C22" s="123"/>
      <c r="D22" s="124"/>
      <c r="E22" s="124"/>
      <c r="F22" s="124"/>
      <c r="G22" s="124"/>
      <c r="H22" s="124"/>
      <c r="I22" s="124"/>
      <c r="J22" s="124"/>
      <c r="K22" s="124"/>
      <c r="L22" s="124"/>
      <c r="M22"/>
    </row>
    <row r="23" spans="1:13">
      <c r="A23" s="28" t="str">
        <f>'1.1 Dropdown-Daten'!$D$11</f>
        <v>Allgemein</v>
      </c>
      <c r="B23" s="29" t="str">
        <f>'1.1 Dropdown-Daten'!$D$6</f>
        <v>Klein</v>
      </c>
      <c r="C23" s="129">
        <v>0.5</v>
      </c>
      <c r="D23" s="149">
        <f>D25+$E13</f>
        <v>0.3</v>
      </c>
      <c r="E23" s="128"/>
      <c r="F23" s="149"/>
      <c r="G23" s="128"/>
      <c r="H23" s="151"/>
      <c r="I23" s="128"/>
      <c r="J23" s="151"/>
      <c r="K23" s="128"/>
      <c r="L23" s="151"/>
      <c r="M23"/>
    </row>
    <row r="24" spans="1:13">
      <c r="A24" s="28" t="str">
        <f>'1.1 Dropdown-Daten'!$D$11</f>
        <v>Allgemein</v>
      </c>
      <c r="B24" s="29" t="str">
        <f>'1.1 Dropdown-Daten'!$D$7</f>
        <v>Mittel</v>
      </c>
      <c r="C24" s="129">
        <v>0.4</v>
      </c>
      <c r="D24" s="149">
        <f>D25+$E12</f>
        <v>0.2</v>
      </c>
      <c r="E24" s="128"/>
      <c r="F24" s="149"/>
      <c r="G24" s="128"/>
      <c r="H24" s="151"/>
      <c r="I24" s="128"/>
      <c r="J24" s="151"/>
      <c r="K24" s="128"/>
      <c r="L24" s="151"/>
      <c r="M24"/>
    </row>
    <row r="25" spans="1:13" ht="15">
      <c r="A25" s="28" t="str">
        <f>'1.1 Dropdown-Daten'!$D$11</f>
        <v>Allgemein</v>
      </c>
      <c r="B25" s="29" t="str">
        <f>'1.1 Dropdown-Daten'!$D$8</f>
        <v>Groß</v>
      </c>
      <c r="C25" s="129">
        <v>0.3</v>
      </c>
      <c r="D25" s="150">
        <f>$G10</f>
        <v>0.15</v>
      </c>
      <c r="E25" s="128"/>
      <c r="F25" s="150"/>
      <c r="G25" s="128"/>
      <c r="H25" s="151"/>
      <c r="I25" s="128"/>
      <c r="J25" s="151"/>
      <c r="K25" s="128"/>
      <c r="L25" s="151"/>
      <c r="M25"/>
    </row>
    <row r="26" spans="1:13">
      <c r="A26" s="28" t="str">
        <f>'1.1 Dropdown-Daten'!$D$12</f>
        <v>Begünstigt</v>
      </c>
      <c r="B26" s="29" t="str">
        <f>'1.1 Dropdown-Daten'!$D$6</f>
        <v>Klein</v>
      </c>
      <c r="C26" s="129">
        <v>0.5</v>
      </c>
      <c r="D26" s="149">
        <f>D23+$E16+$E14</f>
        <v>0.45</v>
      </c>
      <c r="E26" s="128"/>
      <c r="F26" s="149"/>
      <c r="G26" s="128"/>
      <c r="H26" s="151"/>
      <c r="I26" s="128"/>
      <c r="J26" s="151"/>
      <c r="K26" s="128"/>
      <c r="L26" s="151"/>
      <c r="M26"/>
    </row>
    <row r="27" spans="1:13">
      <c r="A27" s="28" t="str">
        <f>'1.1 Dropdown-Daten'!$D$12</f>
        <v>Begünstigt</v>
      </c>
      <c r="B27" s="29" t="str">
        <f>'1.1 Dropdown-Daten'!$D$7</f>
        <v>Mittel</v>
      </c>
      <c r="C27" s="129">
        <v>0.4</v>
      </c>
      <c r="D27" s="149">
        <f>D24+$E16+$E14</f>
        <v>0.35</v>
      </c>
      <c r="E27" s="128"/>
      <c r="F27" s="149"/>
      <c r="G27" s="128"/>
      <c r="H27" s="151"/>
      <c r="I27" s="128"/>
      <c r="J27" s="151"/>
      <c r="K27" s="128"/>
      <c r="L27" s="151"/>
      <c r="M27"/>
    </row>
    <row r="28" spans="1:13">
      <c r="A28" s="28" t="str">
        <f>'1.1 Dropdown-Daten'!$D$12</f>
        <v>Begünstigt</v>
      </c>
      <c r="B28" s="29" t="str">
        <f>'1.1 Dropdown-Daten'!$D$8</f>
        <v>Groß</v>
      </c>
      <c r="C28" s="129">
        <v>0.3</v>
      </c>
      <c r="D28" s="149">
        <f>D25+$E16+$E14</f>
        <v>0.30000000000000004</v>
      </c>
      <c r="E28" s="128"/>
      <c r="F28" s="149"/>
      <c r="G28" s="128"/>
      <c r="H28" s="151"/>
      <c r="I28" s="128"/>
      <c r="J28" s="151"/>
      <c r="K28" s="128"/>
      <c r="L28" s="151"/>
      <c r="M28"/>
    </row>
    <row r="29" spans="1:13">
      <c r="A29" s="30" t="str">
        <f>'1.1 Dropdown-Daten'!$D$13</f>
        <v>(Beihilfefrei)</v>
      </c>
      <c r="B29" s="29" t="str">
        <f>'1.1 Dropdown-Daten'!$D$6</f>
        <v>Klein</v>
      </c>
      <c r="C29" s="130" t="s">
        <v>153</v>
      </c>
      <c r="D29" s="149">
        <f>D23+$E15+$E17</f>
        <v>0.55000000000000004</v>
      </c>
      <c r="E29" s="130" t="s">
        <v>153</v>
      </c>
      <c r="F29" s="149"/>
      <c r="G29" s="130" t="s">
        <v>153</v>
      </c>
      <c r="H29" s="151"/>
      <c r="I29" s="130" t="s">
        <v>153</v>
      </c>
      <c r="J29" s="151"/>
      <c r="K29" s="130" t="s">
        <v>153</v>
      </c>
      <c r="L29" s="151"/>
      <c r="M29"/>
    </row>
    <row r="30" spans="1:13">
      <c r="A30" s="30" t="str">
        <f>'1.1 Dropdown-Daten'!$D$13</f>
        <v>(Beihilfefrei)</v>
      </c>
      <c r="B30" s="29" t="str">
        <f>'1.1 Dropdown-Daten'!$D$7</f>
        <v>Mittel</v>
      </c>
      <c r="C30" s="130" t="s">
        <v>153</v>
      </c>
      <c r="D30" s="149">
        <f>D24+$E15+$E17</f>
        <v>0.45</v>
      </c>
      <c r="E30" s="130" t="s">
        <v>153</v>
      </c>
      <c r="F30" s="149"/>
      <c r="G30" s="130" t="s">
        <v>153</v>
      </c>
      <c r="H30" s="151"/>
      <c r="I30" s="130" t="s">
        <v>153</v>
      </c>
      <c r="J30" s="151"/>
      <c r="K30" s="130" t="s">
        <v>153</v>
      </c>
      <c r="L30" s="151"/>
      <c r="M30"/>
    </row>
    <row r="31" spans="1:13">
      <c r="A31" s="30" t="str">
        <f>'1.1 Dropdown-Daten'!$D$13</f>
        <v>(Beihilfefrei)</v>
      </c>
      <c r="B31" s="29" t="str">
        <f>'1.1 Dropdown-Daten'!$D$8</f>
        <v>Groß</v>
      </c>
      <c r="C31" s="130" t="s">
        <v>153</v>
      </c>
      <c r="D31" s="149">
        <f>D25+$E15+$E17</f>
        <v>0.4</v>
      </c>
      <c r="E31" s="130" t="s">
        <v>153</v>
      </c>
      <c r="F31" s="149"/>
      <c r="G31" s="130" t="s">
        <v>153</v>
      </c>
      <c r="H31" s="151"/>
      <c r="I31" s="130" t="s">
        <v>153</v>
      </c>
      <c r="J31" s="151"/>
      <c r="K31" s="130" t="s">
        <v>153</v>
      </c>
      <c r="L31" s="151"/>
      <c r="M31"/>
    </row>
    <row r="33" spans="1:13" s="12" customFormat="1" ht="15">
      <c r="A33" s="13" t="str">
        <f>'1.1 Dropdown-Daten'!F7</f>
        <v>Modernisierung zu einem EG70EE</v>
      </c>
      <c r="B33" s="13"/>
      <c r="C33" s="116"/>
      <c r="D33" s="116"/>
      <c r="E33" s="143" t="s">
        <v>154</v>
      </c>
      <c r="F33" s="118"/>
      <c r="G33" s="118"/>
      <c r="H33" s="118"/>
      <c r="I33" s="118"/>
      <c r="J33" s="117"/>
      <c r="K33" s="117"/>
      <c r="L33" s="117"/>
      <c r="M33" s="117"/>
    </row>
    <row r="34" spans="1:13" s="12" customFormat="1" ht="15">
      <c r="A34" s="13"/>
      <c r="B34" s="13"/>
      <c r="C34" s="116"/>
      <c r="D34" s="116"/>
      <c r="E34" s="118"/>
      <c r="F34" s="118"/>
      <c r="G34" s="118"/>
      <c r="H34" s="118"/>
      <c r="I34" s="118"/>
      <c r="J34" s="117"/>
      <c r="K34" s="117"/>
      <c r="L34" s="117"/>
      <c r="M34" s="117"/>
    </row>
    <row r="35" spans="1:13" s="12" customFormat="1" ht="15">
      <c r="A35" s="141" t="s">
        <v>155</v>
      </c>
      <c r="B35" s="13"/>
      <c r="C35" s="116"/>
      <c r="D35" s="116"/>
      <c r="E35" s="118"/>
      <c r="F35" s="118"/>
      <c r="G35" s="118"/>
      <c r="H35" s="118"/>
      <c r="I35" s="118"/>
      <c r="J35" s="117"/>
      <c r="K35" s="117"/>
      <c r="L35" s="117"/>
      <c r="M35" s="117"/>
    </row>
    <row r="36" spans="1:13" s="12" customFormat="1" ht="15">
      <c r="A36" s="100"/>
      <c r="B36" s="13"/>
      <c r="C36" s="116"/>
      <c r="D36" s="116"/>
      <c r="E36" s="118"/>
      <c r="F36" s="118"/>
      <c r="G36" s="118"/>
      <c r="H36" s="118"/>
      <c r="I36" s="118"/>
      <c r="J36" s="117"/>
      <c r="K36" s="117"/>
      <c r="L36" s="117"/>
      <c r="M36" s="117"/>
    </row>
    <row r="37" spans="1:13" ht="15">
      <c r="A37" s="276" t="s">
        <v>125</v>
      </c>
      <c r="B37" s="277"/>
      <c r="C37" s="278">
        <v>2025</v>
      </c>
      <c r="D37" s="279"/>
      <c r="E37" s="119">
        <v>2026</v>
      </c>
      <c r="F37" s="119"/>
      <c r="G37" s="273">
        <v>2027</v>
      </c>
      <c r="H37" s="273"/>
      <c r="I37" s="273">
        <v>2028</v>
      </c>
      <c r="J37" s="273"/>
      <c r="K37" s="273">
        <v>2029</v>
      </c>
      <c r="L37" s="273"/>
      <c r="M37"/>
    </row>
    <row r="38" spans="1:13" ht="15">
      <c r="A38" s="280" t="s">
        <v>156</v>
      </c>
      <c r="B38" s="280"/>
      <c r="C38" s="119"/>
      <c r="D38" s="142">
        <v>0.1</v>
      </c>
      <c r="E38" s="119"/>
      <c r="F38" s="142">
        <v>0</v>
      </c>
      <c r="G38" s="119"/>
      <c r="H38" s="142">
        <v>0</v>
      </c>
      <c r="I38" s="119"/>
      <c r="J38" s="142">
        <v>0</v>
      </c>
      <c r="K38" s="119"/>
      <c r="L38" s="142">
        <v>0</v>
      </c>
      <c r="M38"/>
    </row>
    <row r="39" spans="1:13" ht="28.5">
      <c r="A39" s="280" t="s">
        <v>148</v>
      </c>
      <c r="B39" s="280"/>
      <c r="C39" s="119" t="s">
        <v>149</v>
      </c>
      <c r="D39" s="113" t="s">
        <v>150</v>
      </c>
      <c r="E39" s="119" t="s">
        <v>149</v>
      </c>
      <c r="F39" s="113" t="s">
        <v>150</v>
      </c>
      <c r="G39" s="119" t="s">
        <v>149</v>
      </c>
      <c r="H39" s="113" t="s">
        <v>150</v>
      </c>
      <c r="I39" s="119" t="s">
        <v>149</v>
      </c>
      <c r="J39" s="113" t="s">
        <v>150</v>
      </c>
      <c r="K39" s="119" t="s">
        <v>149</v>
      </c>
      <c r="L39" s="113" t="s">
        <v>150</v>
      </c>
      <c r="M39"/>
    </row>
    <row r="40" spans="1:13">
      <c r="A40" s="280" t="s">
        <v>126</v>
      </c>
      <c r="B40" s="280"/>
      <c r="C40" s="131" t="s">
        <v>151</v>
      </c>
      <c r="D40" s="132" t="s">
        <v>127</v>
      </c>
      <c r="E40" s="133"/>
      <c r="F40" s="133"/>
      <c r="G40" s="133"/>
      <c r="H40" s="133"/>
      <c r="I40" s="112"/>
      <c r="J40" s="112"/>
      <c r="K40" s="112"/>
      <c r="L40" s="112"/>
      <c r="M40"/>
    </row>
    <row r="41" spans="1:13" ht="30">
      <c r="A41" s="121" t="str">
        <f>'1.1 Dropdown-Daten'!D10</f>
        <v>Antragsberechtigung</v>
      </c>
      <c r="B41" s="122" t="s">
        <v>152</v>
      </c>
      <c r="C41" s="123"/>
      <c r="D41" s="124"/>
      <c r="E41" s="124"/>
      <c r="F41" s="124"/>
      <c r="G41" s="124"/>
      <c r="H41" s="124"/>
      <c r="I41" s="124"/>
      <c r="J41" s="124"/>
      <c r="K41" s="124"/>
      <c r="L41" s="124"/>
      <c r="M41"/>
    </row>
    <row r="42" spans="1:13">
      <c r="A42" s="134" t="str">
        <f>'1.1 Dropdown-Daten'!$D$11</f>
        <v>Allgemein</v>
      </c>
      <c r="B42" s="135" t="str">
        <f>'1.1 Dropdown-Daten'!$D$6</f>
        <v>Klein</v>
      </c>
      <c r="C42" s="138">
        <v>0.5</v>
      </c>
      <c r="D42" s="139">
        <f t="shared" ref="D42:D47" si="0">IF(D23+D$38&gt;C42,C42,D23+D$38)</f>
        <v>0.4</v>
      </c>
      <c r="E42" s="139"/>
      <c r="F42" s="139">
        <f t="shared" ref="F42:F47" si="1">IF(F23+F$38&gt;E42,E42,F23+F$38)</f>
        <v>0</v>
      </c>
      <c r="G42" s="139"/>
      <c r="H42" s="139">
        <f t="shared" ref="H42:H47" si="2">IF(H23+H$38&gt;G42,G42,H23+H$38)</f>
        <v>0</v>
      </c>
      <c r="I42" s="139"/>
      <c r="J42" s="139">
        <f t="shared" ref="J42:J47" si="3">IF(J23+J$38&gt;I42,I42,J23+J$38)</f>
        <v>0</v>
      </c>
      <c r="K42" s="139"/>
      <c r="L42" s="139">
        <f t="shared" ref="L42:L47" si="4">IF(L23+L$38&gt;K42,K42,L23+L$38)</f>
        <v>0</v>
      </c>
      <c r="M42"/>
    </row>
    <row r="43" spans="1:13">
      <c r="A43" s="134" t="str">
        <f>'1.1 Dropdown-Daten'!$D$11</f>
        <v>Allgemein</v>
      </c>
      <c r="B43" s="135" t="str">
        <f>'1.1 Dropdown-Daten'!$D$7</f>
        <v>Mittel</v>
      </c>
      <c r="C43" s="138">
        <v>0.4</v>
      </c>
      <c r="D43" s="139">
        <f t="shared" si="0"/>
        <v>0.30000000000000004</v>
      </c>
      <c r="E43" s="139"/>
      <c r="F43" s="139">
        <f t="shared" si="1"/>
        <v>0</v>
      </c>
      <c r="G43" s="139"/>
      <c r="H43" s="139">
        <f t="shared" si="2"/>
        <v>0</v>
      </c>
      <c r="I43" s="139"/>
      <c r="J43" s="139">
        <f t="shared" si="3"/>
        <v>0</v>
      </c>
      <c r="K43" s="139"/>
      <c r="L43" s="139">
        <f t="shared" si="4"/>
        <v>0</v>
      </c>
      <c r="M43"/>
    </row>
    <row r="44" spans="1:13">
      <c r="A44" s="134" t="str">
        <f>'1.1 Dropdown-Daten'!$D$11</f>
        <v>Allgemein</v>
      </c>
      <c r="B44" s="135" t="str">
        <f>'1.1 Dropdown-Daten'!$D$8</f>
        <v>Groß</v>
      </c>
      <c r="C44" s="138">
        <v>0.3</v>
      </c>
      <c r="D44" s="139">
        <f t="shared" si="0"/>
        <v>0.25</v>
      </c>
      <c r="E44" s="139"/>
      <c r="F44" s="139">
        <f t="shared" si="1"/>
        <v>0</v>
      </c>
      <c r="G44" s="139"/>
      <c r="H44" s="139">
        <f t="shared" si="2"/>
        <v>0</v>
      </c>
      <c r="I44" s="139"/>
      <c r="J44" s="139">
        <f t="shared" si="3"/>
        <v>0</v>
      </c>
      <c r="K44" s="139"/>
      <c r="L44" s="139">
        <f t="shared" si="4"/>
        <v>0</v>
      </c>
      <c r="M44"/>
    </row>
    <row r="45" spans="1:13">
      <c r="A45" s="134" t="str">
        <f>'1.1 Dropdown-Daten'!$D$12</f>
        <v>Begünstigt</v>
      </c>
      <c r="B45" s="135" t="str">
        <f>'1.1 Dropdown-Daten'!$D$6</f>
        <v>Klein</v>
      </c>
      <c r="C45" s="138">
        <v>0.5</v>
      </c>
      <c r="D45" s="139">
        <f t="shared" si="0"/>
        <v>0.5</v>
      </c>
      <c r="E45" s="139"/>
      <c r="F45" s="139">
        <f t="shared" si="1"/>
        <v>0</v>
      </c>
      <c r="G45" s="139"/>
      <c r="H45" s="139">
        <f t="shared" si="2"/>
        <v>0</v>
      </c>
      <c r="I45" s="139"/>
      <c r="J45" s="139">
        <f t="shared" si="3"/>
        <v>0</v>
      </c>
      <c r="K45" s="139"/>
      <c r="L45" s="139">
        <f t="shared" si="4"/>
        <v>0</v>
      </c>
      <c r="M45"/>
    </row>
    <row r="46" spans="1:13">
      <c r="A46" s="134" t="str">
        <f>'1.1 Dropdown-Daten'!$D$12</f>
        <v>Begünstigt</v>
      </c>
      <c r="B46" s="135" t="str">
        <f>'1.1 Dropdown-Daten'!$D$7</f>
        <v>Mittel</v>
      </c>
      <c r="C46" s="138">
        <v>0.4</v>
      </c>
      <c r="D46" s="139">
        <f t="shared" si="0"/>
        <v>0.4</v>
      </c>
      <c r="E46" s="139"/>
      <c r="F46" s="139">
        <f t="shared" si="1"/>
        <v>0</v>
      </c>
      <c r="G46" s="139"/>
      <c r="H46" s="139">
        <f t="shared" si="2"/>
        <v>0</v>
      </c>
      <c r="I46" s="139"/>
      <c r="J46" s="139">
        <f t="shared" si="3"/>
        <v>0</v>
      </c>
      <c r="K46" s="139"/>
      <c r="L46" s="139">
        <f t="shared" si="4"/>
        <v>0</v>
      </c>
      <c r="M46"/>
    </row>
    <row r="47" spans="1:13">
      <c r="A47" s="134" t="str">
        <f>'1.1 Dropdown-Daten'!$D$12</f>
        <v>Begünstigt</v>
      </c>
      <c r="B47" s="135" t="str">
        <f>'1.1 Dropdown-Daten'!$D$8</f>
        <v>Groß</v>
      </c>
      <c r="C47" s="138">
        <v>0.3</v>
      </c>
      <c r="D47" s="139">
        <f t="shared" si="0"/>
        <v>0.3</v>
      </c>
      <c r="E47" s="139"/>
      <c r="F47" s="139">
        <f t="shared" si="1"/>
        <v>0</v>
      </c>
      <c r="G47" s="139"/>
      <c r="H47" s="139">
        <f t="shared" si="2"/>
        <v>0</v>
      </c>
      <c r="I47" s="139"/>
      <c r="J47" s="139">
        <f t="shared" si="3"/>
        <v>0</v>
      </c>
      <c r="K47" s="139"/>
      <c r="L47" s="139">
        <f t="shared" si="4"/>
        <v>0</v>
      </c>
      <c r="M47"/>
    </row>
    <row r="48" spans="1:13">
      <c r="A48" s="106" t="str">
        <f>'1.1 Dropdown-Daten'!$D$13</f>
        <v>(Beihilfefrei)</v>
      </c>
      <c r="B48" s="135" t="str">
        <f>'1.1 Dropdown-Daten'!$D$6</f>
        <v>Klein</v>
      </c>
      <c r="C48" s="140" t="s">
        <v>153</v>
      </c>
      <c r="D48" s="139">
        <f>D29+$D$38</f>
        <v>0.65</v>
      </c>
      <c r="E48" s="140" t="s">
        <v>153</v>
      </c>
      <c r="F48" s="139">
        <f>F29+F$38</f>
        <v>0</v>
      </c>
      <c r="G48" s="140" t="s">
        <v>153</v>
      </c>
      <c r="H48" s="139">
        <f>H29+H$38</f>
        <v>0</v>
      </c>
      <c r="I48" s="140" t="s">
        <v>153</v>
      </c>
      <c r="J48" s="139">
        <f>J29+J$38</f>
        <v>0</v>
      </c>
      <c r="K48" s="140" t="s">
        <v>153</v>
      </c>
      <c r="L48" s="139">
        <f>L29+L$38</f>
        <v>0</v>
      </c>
      <c r="M48"/>
    </row>
    <row r="49" spans="1:13">
      <c r="A49" s="106" t="str">
        <f>'1.1 Dropdown-Daten'!$D$13</f>
        <v>(Beihilfefrei)</v>
      </c>
      <c r="B49" s="135" t="str">
        <f>'1.1 Dropdown-Daten'!$D$7</f>
        <v>Mittel</v>
      </c>
      <c r="C49" s="140" t="s">
        <v>153</v>
      </c>
      <c r="D49" s="139">
        <f>D30+$D$38</f>
        <v>0.55000000000000004</v>
      </c>
      <c r="E49" s="140" t="s">
        <v>153</v>
      </c>
      <c r="F49" s="139">
        <f>F30+F$38</f>
        <v>0</v>
      </c>
      <c r="G49" s="140" t="s">
        <v>153</v>
      </c>
      <c r="H49" s="139">
        <f>H30+H$38</f>
        <v>0</v>
      </c>
      <c r="I49" s="140" t="s">
        <v>153</v>
      </c>
      <c r="J49" s="139">
        <f>J30+J$38</f>
        <v>0</v>
      </c>
      <c r="K49" s="140" t="s">
        <v>153</v>
      </c>
      <c r="L49" s="139">
        <f>L30+L$38</f>
        <v>0</v>
      </c>
      <c r="M49"/>
    </row>
    <row r="50" spans="1:13">
      <c r="A50" s="106" t="str">
        <f>'1.1 Dropdown-Daten'!$D$13</f>
        <v>(Beihilfefrei)</v>
      </c>
      <c r="B50" s="135" t="str">
        <f>'1.1 Dropdown-Daten'!$D$8</f>
        <v>Groß</v>
      </c>
      <c r="C50" s="137" t="s">
        <v>153</v>
      </c>
      <c r="D50" s="139">
        <f>D31+$D$38</f>
        <v>0.5</v>
      </c>
      <c r="E50" s="137" t="s">
        <v>153</v>
      </c>
      <c r="F50" s="139">
        <f>F31+F$38</f>
        <v>0</v>
      </c>
      <c r="G50" s="137" t="s">
        <v>153</v>
      </c>
      <c r="H50" s="139">
        <f>H31+H$38</f>
        <v>0</v>
      </c>
      <c r="I50" s="137" t="s">
        <v>153</v>
      </c>
      <c r="J50" s="139">
        <f>J31+J$38</f>
        <v>0</v>
      </c>
      <c r="K50" s="137" t="s">
        <v>153</v>
      </c>
      <c r="L50" s="139">
        <f>L31+L$38</f>
        <v>0</v>
      </c>
      <c r="M50"/>
    </row>
    <row r="52" spans="1:13" s="12" customFormat="1" ht="15">
      <c r="A52" s="13" t="str">
        <f>'1.1 Dropdown-Daten'!F8</f>
        <v>Modernisierung mit vorgefertigten Elementen</v>
      </c>
      <c r="B52" s="13"/>
      <c r="C52" s="116"/>
      <c r="D52" s="116"/>
      <c r="E52" s="143" t="s">
        <v>157</v>
      </c>
      <c r="F52" s="118"/>
      <c r="G52" s="118"/>
      <c r="H52" s="118"/>
      <c r="I52" s="118"/>
      <c r="J52" s="117"/>
      <c r="K52" s="117"/>
      <c r="L52" s="117"/>
      <c r="M52" s="117"/>
    </row>
    <row r="53" spans="1:13" s="12" customFormat="1" ht="15">
      <c r="A53" s="13"/>
      <c r="B53" s="13"/>
      <c r="C53" s="116"/>
      <c r="D53" s="116"/>
      <c r="E53" s="118"/>
      <c r="F53" s="118"/>
      <c r="G53" s="118"/>
      <c r="H53" s="118"/>
      <c r="I53" s="118"/>
      <c r="J53" s="117"/>
      <c r="K53" s="117"/>
      <c r="L53" s="117"/>
      <c r="M53" s="117"/>
    </row>
    <row r="54" spans="1:13" s="12" customFormat="1" ht="15">
      <c r="A54" s="141" t="s">
        <v>158</v>
      </c>
      <c r="B54" s="13"/>
      <c r="C54" s="116"/>
      <c r="D54" s="116"/>
      <c r="E54" s="118"/>
      <c r="F54" s="118"/>
      <c r="G54" s="118"/>
      <c r="H54" s="118"/>
      <c r="I54" s="118"/>
      <c r="J54" s="117"/>
      <c r="K54" s="117"/>
      <c r="L54" s="117"/>
      <c r="M54" s="117"/>
    </row>
    <row r="55" spans="1:13" s="12" customFormat="1" ht="15">
      <c r="A55" s="100"/>
      <c r="B55" s="13"/>
      <c r="C55" s="116"/>
      <c r="D55" s="116"/>
      <c r="E55" s="118"/>
      <c r="F55" s="118"/>
      <c r="G55" s="118"/>
      <c r="H55" s="118"/>
      <c r="I55" s="118"/>
      <c r="J55" s="117"/>
      <c r="K55" s="117"/>
      <c r="L55" s="117"/>
      <c r="M55" s="117"/>
    </row>
    <row r="56" spans="1:13" ht="15">
      <c r="A56" s="276" t="s">
        <v>125</v>
      </c>
      <c r="B56" s="277"/>
      <c r="C56" s="278">
        <v>2025</v>
      </c>
      <c r="D56" s="279"/>
      <c r="E56" s="119">
        <v>2026</v>
      </c>
      <c r="F56" s="119"/>
      <c r="G56" s="273">
        <v>2027</v>
      </c>
      <c r="H56" s="273"/>
      <c r="I56" s="273">
        <v>2028</v>
      </c>
      <c r="J56" s="273"/>
      <c r="K56" s="273">
        <v>2029</v>
      </c>
      <c r="L56" s="273"/>
      <c r="M56"/>
    </row>
    <row r="57" spans="1:13" ht="15">
      <c r="A57" s="280" t="s">
        <v>156</v>
      </c>
      <c r="B57" s="280"/>
      <c r="C57" s="119"/>
      <c r="D57" s="142">
        <v>0.1</v>
      </c>
      <c r="E57" s="119"/>
      <c r="F57" s="142">
        <v>0</v>
      </c>
      <c r="G57" s="119"/>
      <c r="H57" s="142">
        <v>0</v>
      </c>
      <c r="I57" s="119"/>
      <c r="J57" s="142">
        <v>0</v>
      </c>
      <c r="K57" s="119"/>
      <c r="L57" s="142">
        <v>0</v>
      </c>
      <c r="M57"/>
    </row>
    <row r="58" spans="1:13" ht="28.5">
      <c r="A58" s="280" t="s">
        <v>148</v>
      </c>
      <c r="B58" s="280"/>
      <c r="C58" s="119" t="s">
        <v>149</v>
      </c>
      <c r="D58" s="113" t="s">
        <v>150</v>
      </c>
      <c r="E58" s="119" t="s">
        <v>149</v>
      </c>
      <c r="F58" s="113" t="s">
        <v>150</v>
      </c>
      <c r="G58" s="119" t="s">
        <v>149</v>
      </c>
      <c r="H58" s="113" t="s">
        <v>150</v>
      </c>
      <c r="I58" s="119" t="s">
        <v>149</v>
      </c>
      <c r="J58" s="113" t="s">
        <v>150</v>
      </c>
      <c r="K58" s="119" t="s">
        <v>149</v>
      </c>
      <c r="L58" s="113" t="s">
        <v>150</v>
      </c>
      <c r="M58"/>
    </row>
    <row r="59" spans="1:13">
      <c r="A59" s="280" t="s">
        <v>126</v>
      </c>
      <c r="B59" s="280"/>
      <c r="C59" s="131" t="s">
        <v>151</v>
      </c>
      <c r="D59" s="132" t="s">
        <v>127</v>
      </c>
      <c r="E59" s="133"/>
      <c r="F59" s="133"/>
      <c r="G59" s="133"/>
      <c r="H59" s="133"/>
      <c r="I59" s="112"/>
      <c r="J59" s="112"/>
      <c r="K59" s="112"/>
      <c r="L59" s="112"/>
      <c r="M59"/>
    </row>
    <row r="60" spans="1:13" ht="30">
      <c r="A60" s="121" t="str">
        <f>'1.1 Dropdown-Daten'!D10</f>
        <v>Antragsberechtigung</v>
      </c>
      <c r="B60" s="122" t="s">
        <v>152</v>
      </c>
      <c r="C60" s="123"/>
      <c r="D60" s="124"/>
      <c r="E60" s="124"/>
      <c r="F60" s="124"/>
      <c r="G60" s="124"/>
      <c r="H60" s="124"/>
      <c r="I60" s="124"/>
      <c r="J60" s="124"/>
      <c r="K60" s="124"/>
      <c r="L60" s="124"/>
      <c r="M60"/>
    </row>
    <row r="61" spans="1:13">
      <c r="A61" s="134" t="str">
        <f>'1.1 Dropdown-Daten'!$D$11</f>
        <v>Allgemein</v>
      </c>
      <c r="B61" s="135" t="str">
        <f>'1.1 Dropdown-Daten'!$D$6</f>
        <v>Klein</v>
      </c>
      <c r="C61" s="138">
        <v>0.5</v>
      </c>
      <c r="D61" s="139">
        <f t="shared" ref="D61:D66" si="5">IF(D23+D$57&gt;C61,C61,D23+D$57)</f>
        <v>0.4</v>
      </c>
      <c r="E61" s="139"/>
      <c r="F61" s="139">
        <f t="shared" ref="F61:F66" si="6">IF(F23+F$57&gt;E61,E61,F23+F$57)</f>
        <v>0</v>
      </c>
      <c r="G61" s="139"/>
      <c r="H61" s="139">
        <f t="shared" ref="H61:H66" si="7">IF(H23+H$57&gt;G61,G61,H23+H$57)</f>
        <v>0</v>
      </c>
      <c r="I61" s="139"/>
      <c r="J61" s="139">
        <f t="shared" ref="J61:J66" si="8">IF(J23+J$57&gt;I61,I61,J23+J$57)</f>
        <v>0</v>
      </c>
      <c r="K61" s="139"/>
      <c r="L61" s="139">
        <f t="shared" ref="L61:L66" si="9">IF(L23+L$57&gt;K61,K61,L23+L$57)</f>
        <v>0</v>
      </c>
      <c r="M61"/>
    </row>
    <row r="62" spans="1:13">
      <c r="A62" s="134" t="str">
        <f>'1.1 Dropdown-Daten'!$D$11</f>
        <v>Allgemein</v>
      </c>
      <c r="B62" s="135" t="str">
        <f>'1.1 Dropdown-Daten'!$D$7</f>
        <v>Mittel</v>
      </c>
      <c r="C62" s="138">
        <v>0.4</v>
      </c>
      <c r="D62" s="139">
        <f t="shared" si="5"/>
        <v>0.30000000000000004</v>
      </c>
      <c r="E62" s="139"/>
      <c r="F62" s="139">
        <f t="shared" si="6"/>
        <v>0</v>
      </c>
      <c r="G62" s="139"/>
      <c r="H62" s="139">
        <f t="shared" si="7"/>
        <v>0</v>
      </c>
      <c r="I62" s="139"/>
      <c r="J62" s="139">
        <f t="shared" si="8"/>
        <v>0</v>
      </c>
      <c r="K62" s="139"/>
      <c r="L62" s="139">
        <f t="shared" si="9"/>
        <v>0</v>
      </c>
      <c r="M62"/>
    </row>
    <row r="63" spans="1:13">
      <c r="A63" s="134" t="str">
        <f>'1.1 Dropdown-Daten'!$D$11</f>
        <v>Allgemein</v>
      </c>
      <c r="B63" s="135" t="str">
        <f>'1.1 Dropdown-Daten'!$D$8</f>
        <v>Groß</v>
      </c>
      <c r="C63" s="138">
        <v>0.3</v>
      </c>
      <c r="D63" s="139">
        <f t="shared" si="5"/>
        <v>0.25</v>
      </c>
      <c r="E63" s="139"/>
      <c r="F63" s="139">
        <f t="shared" si="6"/>
        <v>0</v>
      </c>
      <c r="G63" s="139"/>
      <c r="H63" s="139">
        <f t="shared" si="7"/>
        <v>0</v>
      </c>
      <c r="I63" s="139"/>
      <c r="J63" s="139">
        <f t="shared" si="8"/>
        <v>0</v>
      </c>
      <c r="K63" s="139"/>
      <c r="L63" s="139">
        <f t="shared" si="9"/>
        <v>0</v>
      </c>
      <c r="M63"/>
    </row>
    <row r="64" spans="1:13">
      <c r="A64" s="134" t="str">
        <f>'1.1 Dropdown-Daten'!$D$12</f>
        <v>Begünstigt</v>
      </c>
      <c r="B64" s="135" t="str">
        <f>'1.1 Dropdown-Daten'!$D$6</f>
        <v>Klein</v>
      </c>
      <c r="C64" s="138">
        <v>0.5</v>
      </c>
      <c r="D64" s="178">
        <f t="shared" si="5"/>
        <v>0.5</v>
      </c>
      <c r="E64" s="139"/>
      <c r="F64" s="139">
        <f t="shared" si="6"/>
        <v>0</v>
      </c>
      <c r="G64" s="139"/>
      <c r="H64" s="139">
        <f t="shared" si="7"/>
        <v>0</v>
      </c>
      <c r="I64" s="139"/>
      <c r="J64" s="139">
        <f t="shared" si="8"/>
        <v>0</v>
      </c>
      <c r="K64" s="139"/>
      <c r="L64" s="139">
        <f t="shared" si="9"/>
        <v>0</v>
      </c>
      <c r="M64"/>
    </row>
    <row r="65" spans="1:13">
      <c r="A65" s="134" t="str">
        <f>'1.1 Dropdown-Daten'!$D$12</f>
        <v>Begünstigt</v>
      </c>
      <c r="B65" s="135" t="str">
        <f>'1.1 Dropdown-Daten'!$D$7</f>
        <v>Mittel</v>
      </c>
      <c r="C65" s="138">
        <v>0.4</v>
      </c>
      <c r="D65" s="178">
        <f t="shared" si="5"/>
        <v>0.4</v>
      </c>
      <c r="E65" s="139"/>
      <c r="F65" s="139">
        <f t="shared" si="6"/>
        <v>0</v>
      </c>
      <c r="G65" s="139"/>
      <c r="H65" s="139">
        <f t="shared" si="7"/>
        <v>0</v>
      </c>
      <c r="I65" s="139"/>
      <c r="J65" s="139">
        <f t="shared" si="8"/>
        <v>0</v>
      </c>
      <c r="K65" s="139"/>
      <c r="L65" s="139">
        <f t="shared" si="9"/>
        <v>0</v>
      </c>
      <c r="M65"/>
    </row>
    <row r="66" spans="1:13">
      <c r="A66" s="134" t="str">
        <f>'1.1 Dropdown-Daten'!$D$12</f>
        <v>Begünstigt</v>
      </c>
      <c r="B66" s="135" t="str">
        <f>'1.1 Dropdown-Daten'!$D$8</f>
        <v>Groß</v>
      </c>
      <c r="C66" s="138">
        <v>0.3</v>
      </c>
      <c r="D66" s="178">
        <f t="shared" si="5"/>
        <v>0.3</v>
      </c>
      <c r="E66" s="139"/>
      <c r="F66" s="139">
        <f t="shared" si="6"/>
        <v>0</v>
      </c>
      <c r="G66" s="139"/>
      <c r="H66" s="139">
        <f t="shared" si="7"/>
        <v>0</v>
      </c>
      <c r="I66" s="139"/>
      <c r="J66" s="139">
        <f t="shared" si="8"/>
        <v>0</v>
      </c>
      <c r="K66" s="139"/>
      <c r="L66" s="139">
        <f t="shared" si="9"/>
        <v>0</v>
      </c>
      <c r="M66"/>
    </row>
    <row r="67" spans="1:13">
      <c r="A67" s="106" t="str">
        <f>'1.1 Dropdown-Daten'!$D$13</f>
        <v>(Beihilfefrei)</v>
      </c>
      <c r="B67" s="135" t="str">
        <f>'1.1 Dropdown-Daten'!$D$6</f>
        <v>Klein</v>
      </c>
      <c r="C67" s="140" t="s">
        <v>153</v>
      </c>
      <c r="D67" s="139">
        <f>D29+D$57</f>
        <v>0.65</v>
      </c>
      <c r="E67" s="140" t="s">
        <v>153</v>
      </c>
      <c r="F67" s="139">
        <f>F29+F$57</f>
        <v>0</v>
      </c>
      <c r="G67" s="140" t="s">
        <v>153</v>
      </c>
      <c r="H67" s="139">
        <f>H29+H$57</f>
        <v>0</v>
      </c>
      <c r="I67" s="140" t="s">
        <v>153</v>
      </c>
      <c r="J67" s="139">
        <f>J29+J$57</f>
        <v>0</v>
      </c>
      <c r="K67" s="140" t="s">
        <v>153</v>
      </c>
      <c r="L67" s="139">
        <f>L29+L$57</f>
        <v>0</v>
      </c>
      <c r="M67"/>
    </row>
    <row r="68" spans="1:13">
      <c r="A68" s="106" t="str">
        <f>'1.1 Dropdown-Daten'!$D$13</f>
        <v>(Beihilfefrei)</v>
      </c>
      <c r="B68" s="135" t="str">
        <f>'1.1 Dropdown-Daten'!$D$7</f>
        <v>Mittel</v>
      </c>
      <c r="C68" s="140" t="s">
        <v>153</v>
      </c>
      <c r="D68" s="139">
        <f>D30+D$57</f>
        <v>0.55000000000000004</v>
      </c>
      <c r="E68" s="140" t="s">
        <v>153</v>
      </c>
      <c r="F68" s="139">
        <f>F30+F$57</f>
        <v>0</v>
      </c>
      <c r="G68" s="140" t="s">
        <v>153</v>
      </c>
      <c r="H68" s="139">
        <f>H30+H$57</f>
        <v>0</v>
      </c>
      <c r="I68" s="140" t="s">
        <v>153</v>
      </c>
      <c r="J68" s="139">
        <f>J30+J$57</f>
        <v>0</v>
      </c>
      <c r="K68" s="140" t="s">
        <v>153</v>
      </c>
      <c r="L68" s="139">
        <f>L30+L$57</f>
        <v>0</v>
      </c>
      <c r="M68"/>
    </row>
    <row r="69" spans="1:13">
      <c r="A69" s="106" t="str">
        <f>'1.1 Dropdown-Daten'!$D$13</f>
        <v>(Beihilfefrei)</v>
      </c>
      <c r="B69" s="135" t="str">
        <f>'1.1 Dropdown-Daten'!$D$8</f>
        <v>Groß</v>
      </c>
      <c r="C69" s="140" t="s">
        <v>153</v>
      </c>
      <c r="D69" s="139">
        <f>D31+D$57</f>
        <v>0.5</v>
      </c>
      <c r="E69" s="140" t="s">
        <v>153</v>
      </c>
      <c r="F69" s="139">
        <f>F31+F$57</f>
        <v>0</v>
      </c>
      <c r="G69" s="140" t="s">
        <v>153</v>
      </c>
      <c r="H69" s="139">
        <f>H31+H$57</f>
        <v>0</v>
      </c>
      <c r="I69" s="140" t="s">
        <v>153</v>
      </c>
      <c r="J69" s="139">
        <f>J31+J$57</f>
        <v>0</v>
      </c>
      <c r="K69" s="140" t="s">
        <v>153</v>
      </c>
      <c r="L69" s="139">
        <f>L31+L$57</f>
        <v>0</v>
      </c>
      <c r="M69"/>
    </row>
    <row r="71" spans="1:13" s="12" customFormat="1" ht="15">
      <c r="A71" s="13" t="str">
        <f>'1.1 Dropdown-Daten'!F9</f>
        <v>EG70EE mit vorgefertigten Elementen</v>
      </c>
      <c r="B71" s="13"/>
      <c r="C71" s="116"/>
      <c r="D71" s="116"/>
      <c r="E71" s="143" t="s">
        <v>157</v>
      </c>
      <c r="F71" s="118"/>
      <c r="G71" s="118"/>
      <c r="H71" s="118"/>
      <c r="I71" s="118"/>
      <c r="J71" s="117"/>
      <c r="K71" s="117"/>
      <c r="L71" s="117"/>
      <c r="M71" s="117"/>
    </row>
    <row r="72" spans="1:13" s="12" customFormat="1" ht="15">
      <c r="A72" s="13"/>
      <c r="B72" s="13"/>
      <c r="C72" s="116"/>
      <c r="D72" s="116"/>
      <c r="E72" s="118"/>
      <c r="F72" s="118"/>
      <c r="G72" s="118"/>
      <c r="H72" s="118"/>
      <c r="I72" s="118"/>
      <c r="J72" s="117"/>
      <c r="K72" s="117"/>
      <c r="L72" s="117"/>
      <c r="M72" s="117"/>
    </row>
    <row r="73" spans="1:13" s="12" customFormat="1" ht="15">
      <c r="A73" s="141" t="s">
        <v>159</v>
      </c>
      <c r="B73" s="13"/>
      <c r="C73" s="116"/>
      <c r="D73" s="116"/>
      <c r="E73" s="118"/>
      <c r="F73" s="118"/>
      <c r="G73" s="118"/>
      <c r="H73" s="118"/>
      <c r="I73" s="118"/>
      <c r="J73" s="117"/>
      <c r="K73" s="117"/>
      <c r="L73" s="117"/>
      <c r="M73" s="117"/>
    </row>
    <row r="74" spans="1:13" s="12" customFormat="1" ht="15">
      <c r="A74" s="100"/>
      <c r="B74" s="13"/>
      <c r="C74" s="116"/>
      <c r="D74" s="116"/>
      <c r="E74" s="118"/>
      <c r="F74" s="118"/>
      <c r="G74" s="118"/>
      <c r="H74" s="118"/>
      <c r="I74" s="118"/>
      <c r="J74" s="117"/>
      <c r="K74" s="117"/>
      <c r="L74" s="117"/>
      <c r="M74" s="117"/>
    </row>
    <row r="75" spans="1:13" ht="15">
      <c r="A75" s="276" t="s">
        <v>125</v>
      </c>
      <c r="B75" s="277"/>
      <c r="C75" s="278">
        <v>2025</v>
      </c>
      <c r="D75" s="279"/>
      <c r="E75" s="119">
        <v>2026</v>
      </c>
      <c r="F75" s="119"/>
      <c r="G75" s="273">
        <v>2027</v>
      </c>
      <c r="H75" s="273"/>
      <c r="I75" s="273">
        <v>2028</v>
      </c>
      <c r="J75" s="273"/>
      <c r="K75" s="273">
        <v>2029</v>
      </c>
      <c r="L75" s="273"/>
      <c r="M75"/>
    </row>
    <row r="76" spans="1:13" ht="35.450000000000003" customHeight="1">
      <c r="A76" s="281" t="s">
        <v>160</v>
      </c>
      <c r="B76" s="281"/>
      <c r="C76" s="119"/>
      <c r="D76" s="142">
        <v>0.1</v>
      </c>
      <c r="E76" s="119"/>
      <c r="F76" s="142">
        <v>0</v>
      </c>
      <c r="G76" s="119"/>
      <c r="H76" s="142">
        <v>0</v>
      </c>
      <c r="I76" s="119"/>
      <c r="J76" s="142">
        <v>0</v>
      </c>
      <c r="K76" s="119"/>
      <c r="L76" s="142">
        <v>0</v>
      </c>
      <c r="M76"/>
    </row>
    <row r="77" spans="1:13" ht="28.5">
      <c r="A77" s="280" t="s">
        <v>148</v>
      </c>
      <c r="B77" s="280"/>
      <c r="C77" s="119" t="s">
        <v>149</v>
      </c>
      <c r="D77" s="113" t="s">
        <v>150</v>
      </c>
      <c r="E77" s="119" t="s">
        <v>149</v>
      </c>
      <c r="F77" s="113" t="s">
        <v>150</v>
      </c>
      <c r="G77" s="119" t="s">
        <v>149</v>
      </c>
      <c r="H77" s="113" t="s">
        <v>150</v>
      </c>
      <c r="I77" s="119" t="s">
        <v>149</v>
      </c>
      <c r="J77" s="113" t="s">
        <v>150</v>
      </c>
      <c r="K77" s="119" t="s">
        <v>149</v>
      </c>
      <c r="L77" s="113" t="s">
        <v>150</v>
      </c>
      <c r="M77"/>
    </row>
    <row r="78" spans="1:13">
      <c r="A78" s="280" t="s">
        <v>126</v>
      </c>
      <c r="B78" s="280"/>
      <c r="C78" s="131" t="s">
        <v>151</v>
      </c>
      <c r="D78" s="132" t="s">
        <v>127</v>
      </c>
      <c r="E78" s="133"/>
      <c r="F78" s="133"/>
      <c r="G78" s="133"/>
      <c r="H78" s="133"/>
      <c r="I78" s="112"/>
      <c r="J78" s="112"/>
      <c r="K78" s="112"/>
      <c r="L78" s="112"/>
      <c r="M78"/>
    </row>
    <row r="79" spans="1:13" ht="30">
      <c r="A79" s="121" t="str">
        <f>'1.1 Dropdown-Daten'!D10</f>
        <v>Antragsberechtigung</v>
      </c>
      <c r="B79" s="122" t="s">
        <v>152</v>
      </c>
      <c r="C79" s="123"/>
      <c r="D79" s="124"/>
      <c r="E79" s="124"/>
      <c r="F79" s="124"/>
      <c r="G79" s="124"/>
      <c r="H79" s="124"/>
      <c r="I79" s="124"/>
      <c r="J79" s="124"/>
      <c r="K79" s="124"/>
      <c r="L79" s="124"/>
      <c r="M79"/>
    </row>
    <row r="80" spans="1:13">
      <c r="A80" s="134" t="str">
        <f>'1.1 Dropdown-Daten'!$D$11</f>
        <v>Allgemein</v>
      </c>
      <c r="B80" s="135" t="str">
        <f>'1.1 Dropdown-Daten'!$D$6</f>
        <v>Klein</v>
      </c>
      <c r="C80" s="136">
        <v>0.5</v>
      </c>
      <c r="D80" s="177">
        <f>IF(D42+D$76&gt;C80,C80,D42+D$76)</f>
        <v>0.5</v>
      </c>
      <c r="E80" s="112"/>
      <c r="F80" s="144">
        <f t="shared" ref="F80:F88" si="10">F42+F$76</f>
        <v>0</v>
      </c>
      <c r="G80" s="112"/>
      <c r="H80" s="144">
        <f t="shared" ref="H80:H88" si="11">H42+H$76</f>
        <v>0</v>
      </c>
      <c r="I80" s="112"/>
      <c r="J80" s="144">
        <f t="shared" ref="J80:J88" si="12">J42+J$76</f>
        <v>0</v>
      </c>
      <c r="K80" s="112"/>
      <c r="L80" s="144">
        <f t="shared" ref="L80:L88" si="13">L42+L$76</f>
        <v>0</v>
      </c>
      <c r="M80"/>
    </row>
    <row r="81" spans="1:12" customFormat="1">
      <c r="A81" s="134" t="str">
        <f>'1.1 Dropdown-Daten'!$D$11</f>
        <v>Allgemein</v>
      </c>
      <c r="B81" s="135" t="str">
        <f>'1.1 Dropdown-Daten'!$D$7</f>
        <v>Mittel</v>
      </c>
      <c r="C81" s="136">
        <v>0.4</v>
      </c>
      <c r="D81" s="177">
        <f t="shared" ref="D81:D85" si="14">IF(D43+D$76&gt;C81,C81,D43+D$76)</f>
        <v>0.4</v>
      </c>
      <c r="E81" s="112"/>
      <c r="F81" s="144">
        <f t="shared" si="10"/>
        <v>0</v>
      </c>
      <c r="G81" s="112"/>
      <c r="H81" s="144">
        <f t="shared" si="11"/>
        <v>0</v>
      </c>
      <c r="I81" s="112"/>
      <c r="J81" s="144">
        <f t="shared" si="12"/>
        <v>0</v>
      </c>
      <c r="K81" s="112"/>
      <c r="L81" s="144">
        <f t="shared" si="13"/>
        <v>0</v>
      </c>
    </row>
    <row r="82" spans="1:12" customFormat="1">
      <c r="A82" s="134" t="str">
        <f>'1.1 Dropdown-Daten'!$D$11</f>
        <v>Allgemein</v>
      </c>
      <c r="B82" s="135" t="str">
        <f>'1.1 Dropdown-Daten'!$D$8</f>
        <v>Groß</v>
      </c>
      <c r="C82" s="136">
        <v>0.3</v>
      </c>
      <c r="D82" s="177">
        <f t="shared" si="14"/>
        <v>0.3</v>
      </c>
      <c r="E82" s="112"/>
      <c r="F82" s="144">
        <f t="shared" si="10"/>
        <v>0</v>
      </c>
      <c r="G82" s="112"/>
      <c r="H82" s="144">
        <f t="shared" si="11"/>
        <v>0</v>
      </c>
      <c r="I82" s="112"/>
      <c r="J82" s="144">
        <f t="shared" si="12"/>
        <v>0</v>
      </c>
      <c r="K82" s="112"/>
      <c r="L82" s="144">
        <f t="shared" si="13"/>
        <v>0</v>
      </c>
    </row>
    <row r="83" spans="1:12" customFormat="1">
      <c r="A83" s="134" t="str">
        <f>'1.1 Dropdown-Daten'!$D$12</f>
        <v>Begünstigt</v>
      </c>
      <c r="B83" s="135" t="str">
        <f>'1.1 Dropdown-Daten'!$D$6</f>
        <v>Klein</v>
      </c>
      <c r="C83" s="136">
        <v>0.5</v>
      </c>
      <c r="D83" s="177">
        <f t="shared" si="14"/>
        <v>0.5</v>
      </c>
      <c r="E83" s="112"/>
      <c r="F83" s="144">
        <f t="shared" si="10"/>
        <v>0</v>
      </c>
      <c r="G83" s="112"/>
      <c r="H83" s="144">
        <f t="shared" si="11"/>
        <v>0</v>
      </c>
      <c r="I83" s="112"/>
      <c r="J83" s="144">
        <f t="shared" si="12"/>
        <v>0</v>
      </c>
      <c r="K83" s="112"/>
      <c r="L83" s="144">
        <f t="shared" si="13"/>
        <v>0</v>
      </c>
    </row>
    <row r="84" spans="1:12" customFormat="1">
      <c r="A84" s="134" t="str">
        <f>'1.1 Dropdown-Daten'!$D$12</f>
        <v>Begünstigt</v>
      </c>
      <c r="B84" s="135" t="str">
        <f>'1.1 Dropdown-Daten'!$D$7</f>
        <v>Mittel</v>
      </c>
      <c r="C84" s="136">
        <v>0.4</v>
      </c>
      <c r="D84" s="177">
        <f t="shared" si="14"/>
        <v>0.4</v>
      </c>
      <c r="E84" s="112"/>
      <c r="F84" s="144">
        <f t="shared" si="10"/>
        <v>0</v>
      </c>
      <c r="G84" s="112"/>
      <c r="H84" s="144">
        <f t="shared" si="11"/>
        <v>0</v>
      </c>
      <c r="I84" s="112"/>
      <c r="J84" s="144">
        <f t="shared" si="12"/>
        <v>0</v>
      </c>
      <c r="K84" s="112"/>
      <c r="L84" s="144">
        <f t="shared" si="13"/>
        <v>0</v>
      </c>
    </row>
    <row r="85" spans="1:12" customFormat="1">
      <c r="A85" s="134" t="str">
        <f>'1.1 Dropdown-Daten'!$D$12</f>
        <v>Begünstigt</v>
      </c>
      <c r="B85" s="135" t="str">
        <f>'1.1 Dropdown-Daten'!$D$8</f>
        <v>Groß</v>
      </c>
      <c r="C85" s="136">
        <v>0.3</v>
      </c>
      <c r="D85" s="177">
        <f t="shared" si="14"/>
        <v>0.3</v>
      </c>
      <c r="E85" s="112"/>
      <c r="F85" s="144">
        <f t="shared" si="10"/>
        <v>0</v>
      </c>
      <c r="G85" s="112"/>
      <c r="H85" s="144">
        <f t="shared" si="11"/>
        <v>0</v>
      </c>
      <c r="I85" s="112"/>
      <c r="J85" s="144">
        <f t="shared" si="12"/>
        <v>0</v>
      </c>
      <c r="K85" s="112"/>
      <c r="L85" s="144">
        <f t="shared" si="13"/>
        <v>0</v>
      </c>
    </row>
    <row r="86" spans="1:12" customFormat="1">
      <c r="A86" s="106" t="str">
        <f>'1.1 Dropdown-Daten'!$D$13</f>
        <v>(Beihilfefrei)</v>
      </c>
      <c r="B86" s="135" t="str">
        <f>'1.1 Dropdown-Daten'!$D$6</f>
        <v>Klein</v>
      </c>
      <c r="C86" s="137" t="s">
        <v>153</v>
      </c>
      <c r="D86" s="144">
        <f>D48+D$76</f>
        <v>0.75</v>
      </c>
      <c r="E86" s="140" t="s">
        <v>153</v>
      </c>
      <c r="F86" s="144">
        <f t="shared" si="10"/>
        <v>0</v>
      </c>
      <c r="G86" s="140" t="s">
        <v>153</v>
      </c>
      <c r="H86" s="144">
        <f t="shared" si="11"/>
        <v>0</v>
      </c>
      <c r="I86" s="140" t="s">
        <v>153</v>
      </c>
      <c r="J86" s="144">
        <f t="shared" si="12"/>
        <v>0</v>
      </c>
      <c r="K86" s="140" t="s">
        <v>153</v>
      </c>
      <c r="L86" s="144">
        <f t="shared" si="13"/>
        <v>0</v>
      </c>
    </row>
    <row r="87" spans="1:12" customFormat="1">
      <c r="A87" s="106" t="str">
        <f>'1.1 Dropdown-Daten'!$D$13</f>
        <v>(Beihilfefrei)</v>
      </c>
      <c r="B87" s="135" t="str">
        <f>'1.1 Dropdown-Daten'!$D$7</f>
        <v>Mittel</v>
      </c>
      <c r="C87" s="137" t="s">
        <v>153</v>
      </c>
      <c r="D87" s="144">
        <f t="shared" ref="D87:D88" si="15">D49+D$76</f>
        <v>0.65</v>
      </c>
      <c r="E87" s="140" t="s">
        <v>153</v>
      </c>
      <c r="F87" s="144">
        <f t="shared" si="10"/>
        <v>0</v>
      </c>
      <c r="G87" s="140" t="s">
        <v>153</v>
      </c>
      <c r="H87" s="144">
        <f t="shared" si="11"/>
        <v>0</v>
      </c>
      <c r="I87" s="140" t="s">
        <v>153</v>
      </c>
      <c r="J87" s="144">
        <f t="shared" si="12"/>
        <v>0</v>
      </c>
      <c r="K87" s="140" t="s">
        <v>153</v>
      </c>
      <c r="L87" s="144">
        <f t="shared" si="13"/>
        <v>0</v>
      </c>
    </row>
    <row r="88" spans="1:12" customFormat="1">
      <c r="A88" s="106" t="str">
        <f>'1.1 Dropdown-Daten'!$D$13</f>
        <v>(Beihilfefrei)</v>
      </c>
      <c r="B88" s="135" t="str">
        <f>'1.1 Dropdown-Daten'!$D$8</f>
        <v>Groß</v>
      </c>
      <c r="C88" s="137" t="s">
        <v>153</v>
      </c>
      <c r="D88" s="144">
        <f t="shared" si="15"/>
        <v>0.6</v>
      </c>
      <c r="E88" s="140" t="s">
        <v>153</v>
      </c>
      <c r="F88" s="144">
        <f t="shared" si="10"/>
        <v>0</v>
      </c>
      <c r="G88" s="140" t="s">
        <v>153</v>
      </c>
      <c r="H88" s="144">
        <f t="shared" si="11"/>
        <v>0</v>
      </c>
      <c r="I88" s="140" t="s">
        <v>153</v>
      </c>
      <c r="J88" s="144">
        <f t="shared" si="12"/>
        <v>0</v>
      </c>
      <c r="K88" s="140" t="s">
        <v>153</v>
      </c>
      <c r="L88" s="144">
        <f t="shared" si="13"/>
        <v>0</v>
      </c>
    </row>
  </sheetData>
  <mergeCells count="30">
    <mergeCell ref="G75:H75"/>
    <mergeCell ref="I75:J75"/>
    <mergeCell ref="K75:L75"/>
    <mergeCell ref="G56:H56"/>
    <mergeCell ref="I56:J56"/>
    <mergeCell ref="K56:L56"/>
    <mergeCell ref="A78:B78"/>
    <mergeCell ref="C37:D37"/>
    <mergeCell ref="C56:D56"/>
    <mergeCell ref="C75:D75"/>
    <mergeCell ref="A40:B40"/>
    <mergeCell ref="A39:B39"/>
    <mergeCell ref="A38:B38"/>
    <mergeCell ref="A57:B57"/>
    <mergeCell ref="A56:B56"/>
    <mergeCell ref="A58:B58"/>
    <mergeCell ref="A75:B75"/>
    <mergeCell ref="A76:B76"/>
    <mergeCell ref="A77:B77"/>
    <mergeCell ref="A37:B37"/>
    <mergeCell ref="A59:B59"/>
    <mergeCell ref="I37:J37"/>
    <mergeCell ref="K37:L37"/>
    <mergeCell ref="A20:B20"/>
    <mergeCell ref="A19:B19"/>
    <mergeCell ref="C19:D19"/>
    <mergeCell ref="G19:H19"/>
    <mergeCell ref="I19:J19"/>
    <mergeCell ref="K19:L19"/>
    <mergeCell ref="G37:H37"/>
  </mergeCells>
  <hyperlinks>
    <hyperlink ref="D21" display="Link"/>
    <hyperlink ref="C21" r:id="rId1"/>
    <hyperlink ref="D40" display="Link"/>
    <hyperlink ref="C40" r:id="rId2"/>
    <hyperlink ref="D59" display="Link"/>
    <hyperlink ref="C59" r:id="rId3"/>
    <hyperlink ref="D78" display="Link"/>
    <hyperlink ref="C78" r:id="rId4"/>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P162"/>
  <sheetViews>
    <sheetView zoomScale="120" zoomScaleNormal="120" workbookViewId="0">
      <selection activeCell="J158" sqref="J158"/>
    </sheetView>
  </sheetViews>
  <sheetFormatPr baseColWidth="10" defaultColWidth="11.375" defaultRowHeight="14.25"/>
  <cols>
    <col min="1" max="2" width="9" customWidth="1"/>
    <col min="3" max="3" width="11.625" customWidth="1"/>
    <col min="4" max="4" width="11" customWidth="1"/>
    <col min="5" max="5" width="11.25" customWidth="1"/>
    <col min="6" max="6" width="10.125" customWidth="1"/>
    <col min="7" max="8" width="8" customWidth="1"/>
    <col min="10" max="10" width="27.625" customWidth="1"/>
    <col min="11" max="13" width="19.375" customWidth="1"/>
  </cols>
  <sheetData>
    <row r="1" spans="1:12" s="12" customFormat="1" ht="15">
      <c r="A1" s="31" t="s">
        <v>83</v>
      </c>
      <c r="B1" s="13"/>
    </row>
    <row r="2" spans="1:12" s="12" customFormat="1" ht="15">
      <c r="A2" s="31"/>
      <c r="B2" s="13"/>
    </row>
    <row r="3" spans="1:12" s="12" customFormat="1" ht="15">
      <c r="A3" s="31"/>
      <c r="B3" s="13"/>
    </row>
    <row r="4" spans="1:12">
      <c r="A4" t="s">
        <v>161</v>
      </c>
    </row>
    <row r="5" spans="1:12">
      <c r="A5" t="s">
        <v>162</v>
      </c>
    </row>
    <row r="7" spans="1:12" ht="15">
      <c r="A7" s="1" t="str">
        <f>'1.1 Dropdown-Daten'!F6</f>
        <v>Einzelmaßnahmen an der Gebäudehülle</v>
      </c>
    </row>
    <row r="9" spans="1:12" s="12" customFormat="1" ht="9.75" customHeight="1">
      <c r="A9" s="285" t="s">
        <v>91</v>
      </c>
      <c r="B9" s="285"/>
      <c r="C9" s="282" t="s">
        <v>92</v>
      </c>
      <c r="D9" s="282"/>
      <c r="E9" s="282"/>
      <c r="F9" s="282"/>
      <c r="G9" s="282"/>
      <c r="H9" s="282"/>
      <c r="J9" s="100" t="s">
        <v>163</v>
      </c>
    </row>
    <row r="10" spans="1:12" s="12" customFormat="1" ht="29.25" customHeight="1">
      <c r="A10" s="283" t="s">
        <v>129</v>
      </c>
      <c r="B10" s="283"/>
      <c r="C10" s="192" t="str">
        <f>'1.2. Fördersätze'!D$32</f>
        <v>WDVS</v>
      </c>
      <c r="D10" s="192" t="str">
        <f>'1.2. Fördersätze'!E$32</f>
        <v>Pfosten-Riegel-Konstruktionen vor Außenwänden</v>
      </c>
      <c r="E10" s="192" t="str">
        <f>'1.2. Fördersätze'!F$32</f>
        <v>Kerndämmung (bei zweischaligem Mauerwerk)</v>
      </c>
      <c r="F10" s="192" t="str">
        <f>'1.2. Fördersätze'!G$32</f>
        <v>Kerndämmung (hinter Vorhangfassaden)</v>
      </c>
      <c r="G10" s="289" t="str">
        <f>'1.2. Fördersätze'!H$32</f>
        <v>Innendämmung von Außenwänden</v>
      </c>
      <c r="H10" s="289"/>
    </row>
    <row r="11" spans="1:12" s="12" customFormat="1" ht="19.5" customHeight="1">
      <c r="A11" s="193" t="str">
        <f>_xlfn.CONCAT(MID('1.1 Dropdown-Daten'!D$10,1,9),"-",MID('1.1 Dropdown-Daten'!D$10,10,30),"*")</f>
        <v>Antragsbe-rechtigung*</v>
      </c>
      <c r="B11" s="193" t="str">
        <f>_xlfn.CONCAT(MID('1.1 Dropdown-Daten'!D$5,1,8),"-",MID('1.1 Dropdown-Daten'!D$5,9,20))</f>
        <v>Unterneh-mensgröße</v>
      </c>
      <c r="C11" s="288" t="s">
        <v>164</v>
      </c>
      <c r="D11" s="288"/>
      <c r="E11" s="288"/>
      <c r="F11" s="288"/>
      <c r="G11" s="288"/>
      <c r="H11" s="288"/>
      <c r="J11" s="182" t="str">
        <f>'1.1 Dropdown-Daten'!F6</f>
        <v>Einzelmaßnahmen an der Gebäudehülle</v>
      </c>
      <c r="K11" s="182" t="str">
        <f>'1.1 Dropdown-Daten'!F7</f>
        <v>Modernisierung zu einem EG70EE</v>
      </c>
      <c r="L11" s="182" t="str">
        <f>'1.1 Dropdown-Daten'!F9</f>
        <v>EG70EE mit vorgefertigten Elementen</v>
      </c>
    </row>
    <row r="12" spans="1:12" s="12" customFormat="1" ht="10.5" customHeight="1">
      <c r="A12" s="284" t="str">
        <f>'1.1 Dropdown-Daten'!D$11</f>
        <v>Allgemein</v>
      </c>
      <c r="B12" s="194" t="str">
        <f>'1.1 Dropdown-Daten'!D$6</f>
        <v>Klein</v>
      </c>
      <c r="C12" s="190">
        <f>HLOOKUP(C$10,'1.2. Fördersätze'!$A$32:$V$68,$J12,FALSE)</f>
        <v>66</v>
      </c>
      <c r="D12" s="190">
        <f>HLOOKUP(D$10,'1.2. Fördersätze'!$A$32:$V$68,$J12,FALSE)</f>
        <v>96</v>
      </c>
      <c r="E12" s="190">
        <f>HLOOKUP(E$10,'1.2. Fördersätze'!$A$32:$V$68,$J12,FALSE)</f>
        <v>8</v>
      </c>
      <c r="F12" s="190">
        <f>HLOOKUP(F$10,'1.2. Fördersätze'!$A$32:$V$68,$J12,FALSE)</f>
        <v>34</v>
      </c>
      <c r="G12" s="286">
        <f>HLOOKUP(G$10,'1.2. Fördersätze'!$A$32:$V$68,$J12,FALSE)</f>
        <v>66</v>
      </c>
      <c r="H12" s="291"/>
      <c r="J12" s="12">
        <v>2</v>
      </c>
      <c r="K12" s="12">
        <v>11</v>
      </c>
      <c r="L12" s="12">
        <v>29</v>
      </c>
    </row>
    <row r="13" spans="1:12" s="12" customFormat="1" ht="10.5" customHeight="1">
      <c r="A13" s="284"/>
      <c r="B13" s="194" t="str">
        <f>'1.1 Dropdown-Daten'!D$7</f>
        <v>Mittel</v>
      </c>
      <c r="C13" s="190">
        <f>HLOOKUP(C$10,'1.2. Fördersätze'!$A$32:$V$68,$J13,FALSE)</f>
        <v>44</v>
      </c>
      <c r="D13" s="190">
        <f>HLOOKUP(D$10,'1.2. Fördersätze'!$A$32:$V$68,$J13,FALSE)</f>
        <v>64</v>
      </c>
      <c r="E13" s="190">
        <f>HLOOKUP(E$10,'1.2. Fördersätze'!$A$32:$V$68,$J13,FALSE)</f>
        <v>5</v>
      </c>
      <c r="F13" s="190">
        <f>HLOOKUP(F$10,'1.2. Fördersätze'!$A$32:$V$68,$J13,FALSE)</f>
        <v>22</v>
      </c>
      <c r="G13" s="286">
        <f>HLOOKUP(G$10,'1.2. Fördersätze'!$A$32:$V$68,$J13,FALSE)</f>
        <v>44</v>
      </c>
      <c r="H13" s="287"/>
      <c r="J13" s="12">
        <v>3</v>
      </c>
      <c r="K13" s="12">
        <v>12</v>
      </c>
      <c r="L13" s="12">
        <v>30</v>
      </c>
    </row>
    <row r="14" spans="1:12" s="12" customFormat="1" ht="10.5" customHeight="1">
      <c r="A14" s="284"/>
      <c r="B14" s="194" t="str">
        <f>'1.1 Dropdown-Daten'!D$8</f>
        <v>Groß</v>
      </c>
      <c r="C14" s="190">
        <f>HLOOKUP(C$10,'1.2. Fördersätze'!$A$32:$V$68,$J14,FALSE)</f>
        <v>33</v>
      </c>
      <c r="D14" s="190">
        <f>HLOOKUP(D$10,'1.2. Fördersätze'!$A$32:$V$68,$J14,FALSE)</f>
        <v>48</v>
      </c>
      <c r="E14" s="190">
        <f>HLOOKUP(E$10,'1.2. Fördersätze'!$A$32:$V$68,$J14,FALSE)</f>
        <v>4</v>
      </c>
      <c r="F14" s="190">
        <f>HLOOKUP(F$10,'1.2. Fördersätze'!$A$32:$V$68,$J14,FALSE)</f>
        <v>17</v>
      </c>
      <c r="G14" s="286">
        <f>HLOOKUP(G$10,'1.2. Fördersätze'!$A$32:$V$68,$J14,FALSE)</f>
        <v>33</v>
      </c>
      <c r="H14" s="287"/>
      <c r="J14" s="12">
        <v>4</v>
      </c>
      <c r="K14" s="12">
        <v>13</v>
      </c>
      <c r="L14" s="12">
        <v>31</v>
      </c>
    </row>
    <row r="15" spans="1:12" s="12" customFormat="1" ht="10.5" customHeight="1">
      <c r="A15" s="300" t="str">
        <f>'1.1 Dropdown-Daten'!D$12</f>
        <v>Begünstigt</v>
      </c>
      <c r="B15" s="194" t="str">
        <f>'1.1 Dropdown-Daten'!D$6</f>
        <v>Klein</v>
      </c>
      <c r="C15" s="190">
        <f>HLOOKUP(C$10,'1.2. Fördersätze'!$A$32:$V$68,$J15,FALSE)</f>
        <v>99</v>
      </c>
      <c r="D15" s="190">
        <f>HLOOKUP(D$10,'1.2. Fördersätze'!$A$32:$V$68,$J15,FALSE)</f>
        <v>145</v>
      </c>
      <c r="E15" s="190">
        <f>HLOOKUP(E$10,'1.2. Fördersätze'!$A$32:$V$68,$J15,FALSE)</f>
        <v>13</v>
      </c>
      <c r="F15" s="190">
        <f>HLOOKUP(F$10,'1.2. Fördersätze'!$A$32:$V$68,$J15,FALSE)</f>
        <v>51</v>
      </c>
      <c r="G15" s="286">
        <f>HLOOKUP(G$10,'1.2. Fördersätze'!$A$32:$V$68,$J15,FALSE)</f>
        <v>99</v>
      </c>
      <c r="H15" s="287"/>
      <c r="J15" s="12">
        <v>5</v>
      </c>
      <c r="K15" s="12">
        <v>14</v>
      </c>
      <c r="L15" s="12">
        <v>32</v>
      </c>
    </row>
    <row r="16" spans="1:12" s="12" customFormat="1" ht="10.5" customHeight="1">
      <c r="A16" s="301"/>
      <c r="B16" s="194" t="str">
        <f>'1.1 Dropdown-Daten'!D$7</f>
        <v>Mittel</v>
      </c>
      <c r="C16" s="190">
        <f>HLOOKUP(C$10,'1.2. Fördersätze'!$A$32:$V$68,$J16,FALSE)</f>
        <v>77</v>
      </c>
      <c r="D16" s="190">
        <f>HLOOKUP(D$10,'1.2. Fördersätze'!$A$32:$V$68,$J16,FALSE)</f>
        <v>112</v>
      </c>
      <c r="E16" s="190">
        <f>HLOOKUP(E$10,'1.2. Fördersätze'!$A$32:$V$68,$J16,FALSE)</f>
        <v>10</v>
      </c>
      <c r="F16" s="190">
        <f>HLOOKUP(F$10,'1.2. Fördersätze'!$A$32:$V$68,$J16,FALSE)</f>
        <v>40</v>
      </c>
      <c r="G16" s="286">
        <f>HLOOKUP(G$10,'1.2. Fördersätze'!$A$32:$V$68,$J16,FALSE)</f>
        <v>77</v>
      </c>
      <c r="H16" s="287"/>
      <c r="J16" s="12">
        <v>6</v>
      </c>
      <c r="K16" s="12">
        <v>15</v>
      </c>
      <c r="L16" s="12">
        <v>33</v>
      </c>
    </row>
    <row r="17" spans="1:16" s="12" customFormat="1" ht="10.5" customHeight="1">
      <c r="A17" s="302"/>
      <c r="B17" s="194" t="str">
        <f>'1.1 Dropdown-Daten'!D$8</f>
        <v>Groß</v>
      </c>
      <c r="C17" s="190">
        <f>HLOOKUP(C$10,'1.2. Fördersätze'!$A$32:$V$68,$J17,FALSE)</f>
        <v>66</v>
      </c>
      <c r="D17" s="190">
        <f>HLOOKUP(D$10,'1.2. Fördersätze'!$A$32:$V$68,$J17,FALSE)</f>
        <v>96</v>
      </c>
      <c r="E17" s="190">
        <f>HLOOKUP(E$10,'1.2. Fördersätze'!$A$32:$V$68,$J17,FALSE)</f>
        <v>8</v>
      </c>
      <c r="F17" s="190">
        <f>HLOOKUP(F$10,'1.2. Fördersätze'!$A$32:$V$68,$J17,FALSE)</f>
        <v>34</v>
      </c>
      <c r="G17" s="286">
        <f>HLOOKUP(G$10,'1.2. Fördersätze'!$A$32:$V$68,$J17,FALSE)</f>
        <v>66</v>
      </c>
      <c r="H17" s="287"/>
      <c r="J17" s="12">
        <v>7</v>
      </c>
      <c r="K17" s="12">
        <v>16</v>
      </c>
      <c r="L17" s="12">
        <v>34</v>
      </c>
    </row>
    <row r="18" spans="1:16" s="169" customFormat="1" ht="10.5" customHeight="1">
      <c r="A18" s="303" t="str">
        <f>'1.1 Dropdown-Daten'!D$13</f>
        <v>(Beihilfefrei)</v>
      </c>
      <c r="B18" s="198" t="str">
        <f>_xlfn.CONCAT("(",'1.1 Dropdown-Daten'!D$6,")")</f>
        <v>(Klein)</v>
      </c>
      <c r="C18" s="191" t="str">
        <f>_xlfn.CONCAT("(",HLOOKUP(C$10,'1.2. Fördersätze'!$A$32:$V$68,$J18,FALSE),")")</f>
        <v>(121)</v>
      </c>
      <c r="D18" s="191" t="str">
        <f>_xlfn.CONCAT("(",HLOOKUP(D$10,'1.2. Fördersätze'!$A$32:$V$68,$J18,FALSE),")")</f>
        <v>(177)</v>
      </c>
      <c r="E18" s="191" t="str">
        <f>_xlfn.CONCAT("(",HLOOKUP(E$10,'1.2. Fördersätze'!$A$32:$V$68,$J18,FALSE),")")</f>
        <v>(16)</v>
      </c>
      <c r="F18" s="191" t="str">
        <f>_xlfn.CONCAT("(",HLOOKUP(F$10,'1.2. Fördersätze'!$A$32:$V$68,$J18,FALSE),")")</f>
        <v>(62)</v>
      </c>
      <c r="G18" s="293" t="str">
        <f>_xlfn.CONCAT("(",HLOOKUP(G$10,'1.2. Fördersätze'!$A$32:$V$68,$J18,FALSE),")")</f>
        <v>(121)</v>
      </c>
      <c r="H18" s="287"/>
      <c r="I18" s="12"/>
      <c r="J18" s="12">
        <v>8</v>
      </c>
      <c r="K18" s="12">
        <v>17</v>
      </c>
      <c r="L18" s="12">
        <v>35</v>
      </c>
      <c r="M18" s="12"/>
      <c r="N18" s="12"/>
      <c r="O18" s="12"/>
      <c r="P18" s="12"/>
    </row>
    <row r="19" spans="1:16" s="169" customFormat="1" ht="10.5" customHeight="1">
      <c r="A19" s="304"/>
      <c r="B19" s="198" t="str">
        <f>_xlfn.CONCAT("(",'1.1 Dropdown-Daten'!D$7,")")</f>
        <v>(Mittel)</v>
      </c>
      <c r="C19" s="191" t="str">
        <f>_xlfn.CONCAT("(",HLOOKUP(C$10,'1.2. Fördersätze'!$A$32:$V$68,$J19,FALSE),")")</f>
        <v>(99)</v>
      </c>
      <c r="D19" s="191" t="str">
        <f>_xlfn.CONCAT("(",HLOOKUP(D$10,'1.2. Fördersätze'!$A$32:$V$68,$J19,FALSE),")")</f>
        <v>(145)</v>
      </c>
      <c r="E19" s="191" t="str">
        <f>_xlfn.CONCAT("(",HLOOKUP(E$10,'1.2. Fördersätze'!$A$32:$V$68,$J19,FALSE),")")</f>
        <v>(13)</v>
      </c>
      <c r="F19" s="191" t="str">
        <f>_xlfn.CONCAT("(",HLOOKUP(F$10,'1.2. Fördersätze'!$A$32:$V$68,$J19,FALSE),")")</f>
        <v>(51)</v>
      </c>
      <c r="G19" s="293" t="str">
        <f>_xlfn.CONCAT("(",HLOOKUP(G$10,'1.2. Fördersätze'!$A$32:$V$68,$J19,FALSE),")")</f>
        <v>(99)</v>
      </c>
      <c r="H19" s="287"/>
      <c r="I19" s="12"/>
      <c r="J19" s="12">
        <v>9</v>
      </c>
      <c r="K19" s="12">
        <v>18</v>
      </c>
      <c r="L19" s="12">
        <v>36</v>
      </c>
      <c r="M19" s="12"/>
      <c r="N19" s="12"/>
      <c r="O19" s="12"/>
      <c r="P19" s="12"/>
    </row>
    <row r="20" spans="1:16" s="169" customFormat="1" ht="10.5" customHeight="1">
      <c r="A20" s="305"/>
      <c r="B20" s="198" t="str">
        <f>_xlfn.CONCAT("(",'1.1 Dropdown-Daten'!D$8,")")</f>
        <v>(Groß)</v>
      </c>
      <c r="C20" s="191" t="str">
        <f>_xlfn.CONCAT("(",HLOOKUP(C$10,'1.2. Fördersätze'!$A$32:$V$68,$J20,FALSE),")")</f>
        <v>(88)</v>
      </c>
      <c r="D20" s="191" t="str">
        <f>_xlfn.CONCAT("(",HLOOKUP(D$10,'1.2. Fördersätze'!$A$32:$V$68,$J20,FALSE),")")</f>
        <v>(128)</v>
      </c>
      <c r="E20" s="191" t="str">
        <f>_xlfn.CONCAT("(",HLOOKUP(E$10,'1.2. Fördersätze'!$A$32:$V$68,$J20,FALSE),")")</f>
        <v>(11)</v>
      </c>
      <c r="F20" s="191" t="str">
        <f>_xlfn.CONCAT("(",HLOOKUP(F$10,'1.2. Fördersätze'!$A$32:$V$68,$J20,FALSE),")")</f>
        <v>(45)</v>
      </c>
      <c r="G20" s="293" t="str">
        <f>_xlfn.CONCAT("(",HLOOKUP(G$10,'1.2. Fördersätze'!$A$32:$V$68,$J20,FALSE),")")</f>
        <v>(88)</v>
      </c>
      <c r="H20" s="287"/>
      <c r="I20" s="12"/>
      <c r="J20" s="12">
        <v>10</v>
      </c>
      <c r="K20" s="12">
        <v>19</v>
      </c>
      <c r="L20" s="12">
        <v>37</v>
      </c>
      <c r="M20" s="12"/>
      <c r="N20" s="12"/>
      <c r="O20" s="12"/>
      <c r="P20" s="12"/>
    </row>
    <row r="21" spans="1:16" s="12" customFormat="1" ht="9.75" customHeight="1">
      <c r="A21" s="285" t="s">
        <v>91</v>
      </c>
      <c r="B21" s="285"/>
      <c r="C21" s="282" t="s">
        <v>93</v>
      </c>
      <c r="D21" s="282"/>
      <c r="E21" s="282"/>
      <c r="F21" s="282"/>
      <c r="G21" s="282"/>
      <c r="H21" s="282"/>
    </row>
    <row r="22" spans="1:16" s="12" customFormat="1" ht="29.25" customHeight="1">
      <c r="A22" s="283" t="s">
        <v>129</v>
      </c>
      <c r="B22" s="283"/>
      <c r="C22" s="192" t="str">
        <f>'1.2. Fördersätze'!I$32</f>
        <v>Kellerdecke gegen Unbeheizt / Sohle gegen Erdreich</v>
      </c>
      <c r="D22" s="192" t="str">
        <f>'1.2. Fördersätze'!J$32</f>
        <v>Decken nach Unten gegen Außenluft</v>
      </c>
      <c r="E22" s="192" t="s">
        <v>103</v>
      </c>
      <c r="F22" s="289" t="str">
        <f>'1.2. Fördersätze'!L$32</f>
        <v>Wände gegen unbeheizt oder Erdreich</v>
      </c>
      <c r="G22" s="289"/>
      <c r="H22" s="289"/>
    </row>
    <row r="23" spans="1:16" s="12" customFormat="1" ht="19.5" customHeight="1">
      <c r="A23" s="193" t="str">
        <f>_xlfn.CONCAT(MID('1.1 Dropdown-Daten'!D$10,1,9),"-",MID('1.1 Dropdown-Daten'!D$10,10,30),"*")</f>
        <v>Antragsbe-rechtigung*</v>
      </c>
      <c r="B23" s="193" t="str">
        <f>_xlfn.CONCAT(MID('1.1 Dropdown-Daten'!D$5,1,8),"-",MID('1.1 Dropdown-Daten'!D$5,9,20))</f>
        <v>Unterneh-mensgröße</v>
      </c>
      <c r="C23" s="288" t="s">
        <v>164</v>
      </c>
      <c r="D23" s="288"/>
      <c r="E23" s="288"/>
      <c r="F23" s="288"/>
      <c r="G23" s="288"/>
      <c r="H23" s="288"/>
    </row>
    <row r="24" spans="1:16" s="12" customFormat="1" ht="10.5" customHeight="1">
      <c r="A24" s="284" t="str">
        <f>'1.1 Dropdown-Daten'!D$11</f>
        <v>Allgemein</v>
      </c>
      <c r="B24" s="194" t="str">
        <f>'1.1 Dropdown-Daten'!D$6</f>
        <v>Klein</v>
      </c>
      <c r="C24" s="190">
        <f>HLOOKUP(C$22,'1.2. Fördersätze'!$A$32:$V$68,$J12,FALSE)</f>
        <v>21</v>
      </c>
      <c r="D24" s="190">
        <f>HLOOKUP(D$22,'1.2. Fördersätze'!$A$32:$V$68,$J12,FALSE)</f>
        <v>20</v>
      </c>
      <c r="E24" s="190">
        <f>HLOOKUP(E$22,'1.2. Fördersätze'!$A$32:$V$68,$J12,FALSE)</f>
        <v>38</v>
      </c>
      <c r="F24" s="286">
        <f>HLOOKUP(F$22,'1.2. Fördersätze'!$A$32:$V$68,$J12,FALSE)</f>
        <v>75</v>
      </c>
      <c r="G24" s="290"/>
      <c r="H24" s="291"/>
    </row>
    <row r="25" spans="1:16" s="12" customFormat="1" ht="10.5" customHeight="1">
      <c r="A25" s="284"/>
      <c r="B25" s="194" t="str">
        <f>'1.1 Dropdown-Daten'!D$7</f>
        <v>Mittel</v>
      </c>
      <c r="C25" s="190">
        <f>HLOOKUP(C$22,'1.2. Fördersätze'!$A$32:$V$68,$J13,FALSE)</f>
        <v>14</v>
      </c>
      <c r="D25" s="190">
        <f>HLOOKUP(D$22,'1.2. Fördersätze'!$A$32:$V$68,$J13,FALSE)</f>
        <v>13</v>
      </c>
      <c r="E25" s="190">
        <f>HLOOKUP(E$22,'1.2. Fördersätze'!$A$32:$V$68,$J13,FALSE)</f>
        <v>25</v>
      </c>
      <c r="F25" s="286">
        <f>HLOOKUP(F$22,'1.2. Fördersätze'!$A$32:$V$68,$J13,FALSE)</f>
        <v>50</v>
      </c>
      <c r="G25" s="292"/>
      <c r="H25" s="287"/>
    </row>
    <row r="26" spans="1:16" s="12" customFormat="1" ht="10.5" customHeight="1">
      <c r="A26" s="284"/>
      <c r="B26" s="194" t="str">
        <f>'1.1 Dropdown-Daten'!D$8</f>
        <v>Groß</v>
      </c>
      <c r="C26" s="190">
        <f>HLOOKUP(C$22,'1.2. Fördersätze'!$A$32:$V$68,$J14,FALSE)</f>
        <v>10</v>
      </c>
      <c r="D26" s="190">
        <f>HLOOKUP(D$22,'1.2. Fördersätze'!$A$32:$V$68,$J14,FALSE)</f>
        <v>10</v>
      </c>
      <c r="E26" s="190">
        <f>HLOOKUP(E$22,'1.2. Fördersätze'!$A$32:$V$68,$J14,FALSE)</f>
        <v>19</v>
      </c>
      <c r="F26" s="286">
        <f>HLOOKUP(F$22,'1.2. Fördersätze'!$A$32:$V$68,$J14,FALSE)</f>
        <v>37</v>
      </c>
      <c r="G26" s="292"/>
      <c r="H26" s="287"/>
    </row>
    <row r="27" spans="1:16" s="12" customFormat="1" ht="10.5" customHeight="1">
      <c r="A27" s="300" t="str">
        <f>'1.1 Dropdown-Daten'!D$12</f>
        <v>Begünstigt</v>
      </c>
      <c r="B27" s="194" t="str">
        <f>'1.1 Dropdown-Daten'!D$6</f>
        <v>Klein</v>
      </c>
      <c r="C27" s="190">
        <f>HLOOKUP(C$22,'1.2. Fördersätze'!$A$32:$V$68,$J15,FALSE)</f>
        <v>31</v>
      </c>
      <c r="D27" s="190">
        <f>HLOOKUP(D$22,'1.2. Fördersätze'!$A$32:$V$68,$J15,FALSE)</f>
        <v>31</v>
      </c>
      <c r="E27" s="190">
        <f>HLOOKUP(E$22,'1.2. Fördersätze'!$A$32:$V$68,$J15,FALSE)</f>
        <v>57</v>
      </c>
      <c r="F27" s="286">
        <f>HLOOKUP(F$22,'1.2. Fördersätze'!$A$32:$V$68,$J15,FALSE)</f>
        <v>112</v>
      </c>
      <c r="G27" s="292"/>
      <c r="H27" s="287"/>
    </row>
    <row r="28" spans="1:16" s="12" customFormat="1" ht="10.5" customHeight="1">
      <c r="A28" s="301"/>
      <c r="B28" s="194" t="str">
        <f>'1.1 Dropdown-Daten'!D$7</f>
        <v>Mittel</v>
      </c>
      <c r="C28" s="190">
        <f>HLOOKUP(C$22,'1.2. Fördersätze'!$A$32:$V$68,$J16,FALSE)</f>
        <v>24</v>
      </c>
      <c r="D28" s="190">
        <f>HLOOKUP(D$22,'1.2. Fördersätze'!$A$32:$V$68,$J16,FALSE)</f>
        <v>24</v>
      </c>
      <c r="E28" s="190">
        <f>HLOOKUP(E$22,'1.2. Fördersätze'!$A$32:$V$68,$J16,FALSE)</f>
        <v>44</v>
      </c>
      <c r="F28" s="286">
        <f>HLOOKUP(F$22,'1.2. Fördersätze'!$A$32:$V$68,$J16,FALSE)</f>
        <v>87</v>
      </c>
      <c r="G28" s="292"/>
      <c r="H28" s="287"/>
    </row>
    <row r="29" spans="1:16" s="12" customFormat="1" ht="10.5" customHeight="1">
      <c r="A29" s="302"/>
      <c r="B29" s="194" t="str">
        <f>'1.1 Dropdown-Daten'!D$8</f>
        <v>Groß</v>
      </c>
      <c r="C29" s="190">
        <f>HLOOKUP(C$22,'1.2. Fördersätze'!$A$32:$V$68,$J17,FALSE)</f>
        <v>21</v>
      </c>
      <c r="D29" s="190">
        <f>HLOOKUP(D$22,'1.2. Fördersätze'!$A$32:$V$68,$J17,FALSE)</f>
        <v>20</v>
      </c>
      <c r="E29" s="190">
        <f>HLOOKUP(E$22,'1.2. Fördersätze'!$A$32:$V$68,$J17,FALSE)</f>
        <v>38</v>
      </c>
      <c r="F29" s="286">
        <f>HLOOKUP(F$22,'1.2. Fördersätze'!$A$32:$V$68,$J17,FALSE)</f>
        <v>75</v>
      </c>
      <c r="G29" s="292"/>
      <c r="H29" s="287"/>
    </row>
    <row r="30" spans="1:16" s="12" customFormat="1" ht="10.5" customHeight="1">
      <c r="A30" s="303" t="str">
        <f>'1.1 Dropdown-Daten'!D$13</f>
        <v>(Beihilfefrei)</v>
      </c>
      <c r="B30" s="198" t="str">
        <f>_xlfn.CONCAT("(",'1.1 Dropdown-Daten'!D$6,")")</f>
        <v>(Klein)</v>
      </c>
      <c r="C30" s="191" t="str">
        <f>_xlfn.CONCAT("(",HLOOKUP(C$22,'1.2. Fördersätze'!$A$32:$V$68,$J18,FALSE),")")</f>
        <v>(38)</v>
      </c>
      <c r="D30" s="191" t="str">
        <f>_xlfn.CONCAT("(",HLOOKUP(D$22,'1.2. Fördersätze'!$A$32:$V$68,$J18,FALSE),")")</f>
        <v>(37)</v>
      </c>
      <c r="E30" s="191" t="str">
        <f>_xlfn.CONCAT("(",HLOOKUP(E$22,'1.2. Fördersätze'!$A$32:$V$68,$J18,FALSE),")")</f>
        <v>(69)</v>
      </c>
      <c r="F30" s="293" t="str">
        <f>_xlfn.CONCAT("(",HLOOKUP(F$22,'1.2. Fördersätze'!$A$32:$V$68,$J18,FALSE),")")</f>
        <v>(137)</v>
      </c>
      <c r="G30" s="294"/>
      <c r="H30" s="295"/>
    </row>
    <row r="31" spans="1:16" s="12" customFormat="1" ht="10.5" customHeight="1">
      <c r="A31" s="304"/>
      <c r="B31" s="198" t="str">
        <f>_xlfn.CONCAT("(",'1.1 Dropdown-Daten'!D$7,")")</f>
        <v>(Mittel)</v>
      </c>
      <c r="C31" s="191" t="str">
        <f>_xlfn.CONCAT("(",HLOOKUP(C$22,'1.2. Fördersätze'!$A$32:$V$68,$J19,FALSE),")")</f>
        <v>(31)</v>
      </c>
      <c r="D31" s="191" t="str">
        <f>_xlfn.CONCAT("(",HLOOKUP(D$22,'1.2. Fördersätze'!$A$32:$V$68,$J19,FALSE),")")</f>
        <v>(31)</v>
      </c>
      <c r="E31" s="191" t="str">
        <f>_xlfn.CONCAT("(",HLOOKUP(E$22,'1.2. Fördersätze'!$A$32:$V$68,$J19,FALSE),")")</f>
        <v>(57)</v>
      </c>
      <c r="F31" s="293" t="str">
        <f>_xlfn.CONCAT("(",HLOOKUP(F$22,'1.2. Fördersätze'!$A$32:$V$68,$J19,FALSE),")")</f>
        <v>(112)</v>
      </c>
      <c r="G31" s="298"/>
      <c r="H31" s="299"/>
    </row>
    <row r="32" spans="1:16" s="12" customFormat="1" ht="10.5" customHeight="1">
      <c r="A32" s="305"/>
      <c r="B32" s="198" t="str">
        <f>_xlfn.CONCAT("(",'1.1 Dropdown-Daten'!D$8,")")</f>
        <v>(Groß)</v>
      </c>
      <c r="C32" s="191" t="str">
        <f>_xlfn.CONCAT("(",HLOOKUP(C$22,'1.2. Fördersätze'!$A$32:$V$68,$J20,FALSE),")")</f>
        <v>(28)</v>
      </c>
      <c r="D32" s="191" t="str">
        <f>_xlfn.CONCAT("(",HLOOKUP(D$22,'1.2. Fördersätze'!$A$32:$V$68,$J20,FALSE),")")</f>
        <v>(27)</v>
      </c>
      <c r="E32" s="191" t="str">
        <f>_xlfn.CONCAT("(",HLOOKUP(E$22,'1.2. Fördersätze'!$A$32:$V$68,$J20,FALSE),")")</f>
        <v>(50)</v>
      </c>
      <c r="F32" s="293" t="str">
        <f>_xlfn.CONCAT("(",HLOOKUP(F$22,'1.2. Fördersätze'!$A$32:$V$68,$J20,FALSE),")")</f>
        <v>(100)</v>
      </c>
      <c r="G32" s="298"/>
      <c r="H32" s="299"/>
    </row>
    <row r="33" spans="1:8" s="12" customFormat="1" ht="9.75" customHeight="1">
      <c r="A33" s="285" t="s">
        <v>91</v>
      </c>
      <c r="B33" s="285"/>
      <c r="C33" s="282" t="s">
        <v>131</v>
      </c>
      <c r="D33" s="282"/>
      <c r="E33" s="282"/>
      <c r="F33" s="282"/>
      <c r="G33" s="282"/>
      <c r="H33" s="296"/>
    </row>
    <row r="34" spans="1:8" s="12" customFormat="1" ht="29.25" customHeight="1">
      <c r="A34" s="283" t="s">
        <v>129</v>
      </c>
      <c r="B34" s="283"/>
      <c r="C34" s="195" t="str">
        <f>'1.2. Fördersätze'!M$32</f>
        <v>Dämmung von Flachdächern</v>
      </c>
      <c r="D34" s="195" t="str">
        <f>'1.2. Fördersätze'!N$32</f>
        <v>Dämmung von Steildächern</v>
      </c>
      <c r="E34" s="195" t="str">
        <f>'1.2. Fördersätze'!P$32</f>
        <v>Dachflächenfenster</v>
      </c>
      <c r="F34" s="297" t="str">
        <f>'1.2. Fördersätze'!O$32</f>
        <v>Dämmung der obersten Geschossdecke oder Dämmung von Flachdächern mit Einblasdämmung</v>
      </c>
      <c r="G34" s="297"/>
      <c r="H34" s="297"/>
    </row>
    <row r="35" spans="1:8" s="12" customFormat="1" ht="19.5" customHeight="1">
      <c r="A35" s="193" t="str">
        <f>_xlfn.CONCAT(MID('1.1 Dropdown-Daten'!D$10,1,9),"-",MID('1.1 Dropdown-Daten'!D$10,10,30),"*")</f>
        <v>Antragsbe-rechtigung*</v>
      </c>
      <c r="B35" s="193" t="str">
        <f>_xlfn.CONCAT(MID('1.1 Dropdown-Daten'!D$5,1,8),"-",MID('1.1 Dropdown-Daten'!D$5,9,20))</f>
        <v>Unterneh-mensgröße</v>
      </c>
      <c r="C35" s="288" t="s">
        <v>164</v>
      </c>
      <c r="D35" s="288"/>
      <c r="E35" s="288"/>
      <c r="F35" s="288"/>
      <c r="G35" s="288"/>
      <c r="H35" s="288"/>
    </row>
    <row r="36" spans="1:8" s="12" customFormat="1" ht="10.5" customHeight="1">
      <c r="A36" s="284" t="str">
        <f>'1.1 Dropdown-Daten'!D$11</f>
        <v>Allgemein</v>
      </c>
      <c r="B36" s="194" t="str">
        <f>'1.1 Dropdown-Daten'!D$6</f>
        <v>Klein</v>
      </c>
      <c r="C36" s="190">
        <f>HLOOKUP(C$34,'1.2. Fördersätze'!$A$32:$V$68,$J12,FALSE)</f>
        <v>85</v>
      </c>
      <c r="D36" s="190">
        <f>HLOOKUP(D$34,'1.2. Fördersätze'!$A$32:$V$68,$J12,FALSE)</f>
        <v>102</v>
      </c>
      <c r="E36" s="190">
        <f>HLOOKUP(E$34,'1.2. Fördersätze'!$A$32:$V$68,$J12,FALSE)</f>
        <v>465</v>
      </c>
      <c r="F36" s="286">
        <f>HLOOKUP(F$34,'1.2. Fördersätze'!$A$32:$V$68,$J12,FALSE)</f>
        <v>11</v>
      </c>
      <c r="G36" s="290"/>
      <c r="H36" s="291"/>
    </row>
    <row r="37" spans="1:8" s="12" customFormat="1" ht="10.5" customHeight="1">
      <c r="A37" s="284"/>
      <c r="B37" s="194" t="str">
        <f>'1.1 Dropdown-Daten'!D$7</f>
        <v>Mittel</v>
      </c>
      <c r="C37" s="190">
        <f>HLOOKUP(C$34,'1.2. Fördersätze'!$A$32:$V$68,$J13,FALSE)</f>
        <v>57</v>
      </c>
      <c r="D37" s="190">
        <f>HLOOKUP(D$34,'1.2. Fördersätze'!$A$32:$V$68,$J13,FALSE)</f>
        <v>68</v>
      </c>
      <c r="E37" s="190">
        <f>HLOOKUP(E$34,'1.2. Fördersätze'!$A$32:$V$68,$J13,FALSE)</f>
        <v>310</v>
      </c>
      <c r="F37" s="286">
        <f>HLOOKUP(F$34,'1.2. Fördersätze'!$A$32:$V$68,$J13,FALSE)</f>
        <v>7</v>
      </c>
      <c r="G37" s="292"/>
      <c r="H37" s="287"/>
    </row>
    <row r="38" spans="1:8" s="12" customFormat="1" ht="10.5" customHeight="1">
      <c r="A38" s="284"/>
      <c r="B38" s="194" t="str">
        <f>'1.1 Dropdown-Daten'!D$8</f>
        <v>Groß</v>
      </c>
      <c r="C38" s="190">
        <f>HLOOKUP(C$34,'1.2. Fördersätze'!$A$32:$V$68,$J14,FALSE)</f>
        <v>42</v>
      </c>
      <c r="D38" s="190">
        <f>HLOOKUP(D$34,'1.2. Fördersätze'!$A$32:$V$68,$J14,FALSE)</f>
        <v>51</v>
      </c>
      <c r="E38" s="190">
        <f>HLOOKUP(E$34,'1.2. Fördersätze'!$A$32:$V$68,$J14,FALSE)</f>
        <v>232</v>
      </c>
      <c r="F38" s="286">
        <f>HLOOKUP(F$34,'1.2. Fördersätze'!$A$32:$V$68,$J14,FALSE)</f>
        <v>5</v>
      </c>
      <c r="G38" s="292"/>
      <c r="H38" s="287"/>
    </row>
    <row r="39" spans="1:8" s="12" customFormat="1" ht="10.5" customHeight="1">
      <c r="A39" s="300" t="str">
        <f>'1.1 Dropdown-Daten'!D$12</f>
        <v>Begünstigt</v>
      </c>
      <c r="B39" s="194" t="str">
        <f>'1.1 Dropdown-Daten'!D$6</f>
        <v>Klein</v>
      </c>
      <c r="C39" s="190">
        <f>HLOOKUP(C$34,'1.2. Fördersätze'!$A$32:$V$68,$J15,FALSE)</f>
        <v>128</v>
      </c>
      <c r="D39" s="190">
        <f>HLOOKUP(D$34,'1.2. Fördersätze'!$A$32:$V$68,$J15,FALSE)</f>
        <v>153</v>
      </c>
      <c r="E39" s="190">
        <f>HLOOKUP(E$34,'1.2. Fördersätze'!$A$32:$V$68,$J15,FALSE)</f>
        <v>698</v>
      </c>
      <c r="F39" s="286">
        <f>HLOOKUP(F$34,'1.2. Fördersätze'!$A$32:$V$68,$J15,FALSE)</f>
        <v>17</v>
      </c>
      <c r="G39" s="292"/>
      <c r="H39" s="287"/>
    </row>
    <row r="40" spans="1:8" s="12" customFormat="1" ht="10.5" customHeight="1">
      <c r="A40" s="301"/>
      <c r="B40" s="194" t="str">
        <f>'1.1 Dropdown-Daten'!D$7</f>
        <v>Mittel</v>
      </c>
      <c r="C40" s="190">
        <f>HLOOKUP(C$34,'1.2. Fördersätze'!$A$32:$V$68,$J16,FALSE)</f>
        <v>100</v>
      </c>
      <c r="D40" s="190">
        <f>HLOOKUP(D$34,'1.2. Fördersätze'!$A$32:$V$68,$J16,FALSE)</f>
        <v>119</v>
      </c>
      <c r="E40" s="190">
        <f>HLOOKUP(E$34,'1.2. Fördersätze'!$A$32:$V$68,$J16,FALSE)</f>
        <v>542</v>
      </c>
      <c r="F40" s="286">
        <f>HLOOKUP(F$34,'1.2. Fördersätze'!$A$32:$V$68,$J16,FALSE)</f>
        <v>13</v>
      </c>
      <c r="G40" s="292"/>
      <c r="H40" s="287"/>
    </row>
    <row r="41" spans="1:8" s="12" customFormat="1" ht="10.5" customHeight="1">
      <c r="A41" s="302"/>
      <c r="B41" s="194" t="str">
        <f>'1.1 Dropdown-Daten'!D$8</f>
        <v>Groß</v>
      </c>
      <c r="C41" s="190">
        <f>HLOOKUP(C$34,'1.2. Fördersätze'!$A$32:$V$68,$J17,FALSE)</f>
        <v>85</v>
      </c>
      <c r="D41" s="190">
        <f>HLOOKUP(D$34,'1.2. Fördersätze'!$A$32:$V$68,$J17,FALSE)</f>
        <v>102</v>
      </c>
      <c r="E41" s="190">
        <f>HLOOKUP(E$34,'1.2. Fördersätze'!$A$32:$V$68,$J17,FALSE)</f>
        <v>465</v>
      </c>
      <c r="F41" s="286">
        <f>HLOOKUP(F$34,'1.2. Fördersätze'!$A$32:$V$68,$J17,FALSE)</f>
        <v>11</v>
      </c>
      <c r="G41" s="292"/>
      <c r="H41" s="287"/>
    </row>
    <row r="42" spans="1:8" s="12" customFormat="1" ht="10.5" customHeight="1">
      <c r="A42" s="303" t="str">
        <f>'1.1 Dropdown-Daten'!D$13</f>
        <v>(Beihilfefrei)</v>
      </c>
      <c r="B42" s="198" t="str">
        <f>_xlfn.CONCAT("(",'1.1 Dropdown-Daten'!D$6,")")</f>
        <v>(Klein)</v>
      </c>
      <c r="C42" s="191" t="str">
        <f>_xlfn.CONCAT("(",HLOOKUP(C$34,'1.2. Fördersätze'!$A$32:$V$68,$J18,FALSE),")")</f>
        <v>(157)</v>
      </c>
      <c r="D42" s="191" t="str">
        <f>_xlfn.CONCAT("(",HLOOKUP(D$34,'1.2. Fördersätze'!$A$32:$V$68,$J18,FALSE),")")</f>
        <v>(187)</v>
      </c>
      <c r="E42" s="191" t="str">
        <f>_xlfn.CONCAT("(",HLOOKUP(E$34,'1.2. Fördersätze'!$A$32:$V$68,$J18,FALSE),")")</f>
        <v>(853)</v>
      </c>
      <c r="F42" s="293" t="str">
        <f>_xlfn.CONCAT("(",HLOOKUP(F$34,'1.2. Fördersätze'!$A$32:$V$68,$J18,FALSE),")")</f>
        <v>(21)</v>
      </c>
      <c r="G42" s="294"/>
      <c r="H42" s="295"/>
    </row>
    <row r="43" spans="1:8" s="12" customFormat="1" ht="10.5" customHeight="1">
      <c r="A43" s="304"/>
      <c r="B43" s="198" t="str">
        <f>_xlfn.CONCAT("(",'1.1 Dropdown-Daten'!D$7,")")</f>
        <v>(Mittel)</v>
      </c>
      <c r="C43" s="191" t="str">
        <f>_xlfn.CONCAT("(",HLOOKUP(C$34,'1.2. Fördersätze'!$A$32:$V$68,$J19,FALSE),")")</f>
        <v>(128)</v>
      </c>
      <c r="D43" s="191" t="str">
        <f>_xlfn.CONCAT("(",HLOOKUP(D$34,'1.2. Fördersätze'!$A$32:$V$68,$J19,FALSE),")")</f>
        <v>(153)</v>
      </c>
      <c r="E43" s="191" t="str">
        <f>_xlfn.CONCAT("(",HLOOKUP(E$34,'1.2. Fördersätze'!$A$32:$V$68,$J19,FALSE),")")</f>
        <v>(698)</v>
      </c>
      <c r="F43" s="293" t="str">
        <f>_xlfn.CONCAT("(",HLOOKUP(F$34,'1.2. Fördersätze'!$A$32:$V$68,$J19,FALSE),")")</f>
        <v>(17)</v>
      </c>
      <c r="G43" s="294"/>
      <c r="H43" s="295"/>
    </row>
    <row r="44" spans="1:8" s="12" customFormat="1" ht="10.5" customHeight="1">
      <c r="A44" s="305"/>
      <c r="B44" s="198" t="str">
        <f>_xlfn.CONCAT("(",'1.1 Dropdown-Daten'!D$8,")")</f>
        <v>(Groß)</v>
      </c>
      <c r="C44" s="191" t="str">
        <f>_xlfn.CONCAT("(",HLOOKUP(C$34,'1.2. Fördersätze'!$A$32:$V$68,$J20,FALSE),")")</f>
        <v>(114)</v>
      </c>
      <c r="D44" s="191" t="str">
        <f>_xlfn.CONCAT("(",HLOOKUP(D$34,'1.2. Fördersätze'!$A$32:$V$68,$J20,FALSE),")")</f>
        <v>(136)</v>
      </c>
      <c r="E44" s="191" t="str">
        <f>_xlfn.CONCAT("(",HLOOKUP(E$34,'1.2. Fördersätze'!$A$32:$V$68,$J20,FALSE),")")</f>
        <v>(620)</v>
      </c>
      <c r="F44" s="293" t="str">
        <f>_xlfn.CONCAT("(",HLOOKUP(F$34,'1.2. Fördersätze'!$A$32:$V$68,$J20,FALSE),")")</f>
        <v>(15)</v>
      </c>
      <c r="G44" s="294"/>
      <c r="H44" s="295"/>
    </row>
    <row r="45" spans="1:8" s="12" customFormat="1" ht="9.75" customHeight="1">
      <c r="A45" s="285" t="s">
        <v>91</v>
      </c>
      <c r="B45" s="285"/>
      <c r="C45" s="282" t="s">
        <v>95</v>
      </c>
      <c r="D45" s="282"/>
      <c r="E45" s="282"/>
      <c r="F45" s="282"/>
      <c r="G45" s="282"/>
      <c r="H45" s="296"/>
    </row>
    <row r="46" spans="1:8" s="12" customFormat="1" ht="29.25" customHeight="1">
      <c r="A46" s="283" t="s">
        <v>129</v>
      </c>
      <c r="B46" s="283"/>
      <c r="C46" s="192" t="str">
        <f>'1.2. Fördersätze'!Q$32</f>
        <v>Fenster, Fenstertüren</v>
      </c>
      <c r="D46" s="192" t="str">
        <f>'1.2. Fördersätze'!R$32</f>
        <v xml:space="preserve">Pfosten-Riegel-Konstruktionen </v>
      </c>
      <c r="E46" s="192" t="str">
        <f>'1.2. Fördersätze'!S$32</f>
        <v>Ertüchtigung Verglasungen (inkl.  Flügeltausch)</v>
      </c>
      <c r="F46" s="192" t="str">
        <f>'1.2. Fördersätze'!T$32</f>
        <v>Glasdächer, Lichtbänder und -kuppeln</v>
      </c>
      <c r="G46" s="192" t="str">
        <f>'1.2. Fördersätze'!U$32</f>
        <v>Außentüren</v>
      </c>
      <c r="H46" s="192" t="str">
        <f>'1.2. Fördersätze'!V$32</f>
        <v>Außentore</v>
      </c>
    </row>
    <row r="47" spans="1:8" s="12" customFormat="1" ht="19.5" customHeight="1">
      <c r="A47" s="193" t="str">
        <f>_xlfn.CONCAT(MID('1.1 Dropdown-Daten'!D$10,1,9),"-",MID('1.1 Dropdown-Daten'!D$10,10,30),"*")</f>
        <v>Antragsbe-rechtigung*</v>
      </c>
      <c r="B47" s="193" t="str">
        <f>_xlfn.CONCAT(MID('1.1 Dropdown-Daten'!D$5,1,8),"-",MID('1.1 Dropdown-Daten'!D$5,9,20))</f>
        <v>Unterneh-mensgröße</v>
      </c>
      <c r="C47" s="306" t="s">
        <v>164</v>
      </c>
      <c r="D47" s="307"/>
      <c r="E47" s="307"/>
      <c r="F47" s="307"/>
      <c r="G47" s="307"/>
      <c r="H47" s="308"/>
    </row>
    <row r="48" spans="1:8" s="12" customFormat="1" ht="10.5" customHeight="1">
      <c r="A48" s="284" t="str">
        <f>'1.1 Dropdown-Daten'!D$11</f>
        <v>Allgemein</v>
      </c>
      <c r="B48" s="194" t="str">
        <f>'1.1 Dropdown-Daten'!D$6</f>
        <v>Klein</v>
      </c>
      <c r="C48" s="190">
        <f>HLOOKUP(C$46,'1.2. Fördersätze'!$A$32:$V$68,$J12,FALSE)</f>
        <v>245</v>
      </c>
      <c r="D48" s="190">
        <f>HLOOKUP(D$46,'1.2. Fördersätze'!$A$32:$V$68,$J12,FALSE)</f>
        <v>589</v>
      </c>
      <c r="E48" s="190">
        <f>HLOOKUP(E$46,'1.2. Fördersätze'!$A$32:$V$68,$J12,FALSE)</f>
        <v>164</v>
      </c>
      <c r="F48" s="190">
        <f>HLOOKUP(F$46,'1.2. Fördersätze'!$A$32:$V$68,$J12,FALSE)</f>
        <v>943</v>
      </c>
      <c r="G48" s="190">
        <f>HLOOKUP(G$46,'1.2. Fördersätze'!$A$32:$V$68,$J12,FALSE)</f>
        <v>389</v>
      </c>
      <c r="H48" s="190">
        <f>HLOOKUP(H$46,'1.2. Fördersätze'!$A$32:$V$68,$J12,FALSE)</f>
        <v>621</v>
      </c>
    </row>
    <row r="49" spans="1:12" s="12" customFormat="1" ht="10.5" customHeight="1">
      <c r="A49" s="284"/>
      <c r="B49" s="194" t="str">
        <f>'1.1 Dropdown-Daten'!D$7</f>
        <v>Mittel</v>
      </c>
      <c r="C49" s="190">
        <f>HLOOKUP(C$46,'1.2. Fördersätze'!$A$32:$V$68,$J13,FALSE)</f>
        <v>163</v>
      </c>
      <c r="D49" s="190">
        <f>HLOOKUP(D$46,'1.2. Fördersätze'!$A$32:$V$68,$J13,FALSE)</f>
        <v>392</v>
      </c>
      <c r="E49" s="190">
        <f>HLOOKUP(E$46,'1.2. Fördersätze'!$A$32:$V$68,$J13,FALSE)</f>
        <v>109</v>
      </c>
      <c r="F49" s="190">
        <f>HLOOKUP(F$46,'1.2. Fördersätze'!$A$32:$V$68,$J13,FALSE)</f>
        <v>629</v>
      </c>
      <c r="G49" s="190">
        <f>HLOOKUP(G$46,'1.2. Fördersätze'!$A$32:$V$68,$J13,FALSE)</f>
        <v>259</v>
      </c>
      <c r="H49" s="190">
        <f>HLOOKUP(H$46,'1.2. Fördersätze'!$A$32:$V$68,$J13,FALSE)</f>
        <v>414</v>
      </c>
    </row>
    <row r="50" spans="1:12" s="12" customFormat="1" ht="10.5" customHeight="1">
      <c r="A50" s="284"/>
      <c r="B50" s="194" t="str">
        <f>'1.1 Dropdown-Daten'!D$8</f>
        <v>Groß</v>
      </c>
      <c r="C50" s="190">
        <f>HLOOKUP(C$46,'1.2. Fördersätze'!$A$32:$V$68,$J14,FALSE)</f>
        <v>122</v>
      </c>
      <c r="D50" s="190">
        <f>HLOOKUP(D$46,'1.2. Fördersätze'!$A$32:$V$68,$J14,FALSE)</f>
        <v>294</v>
      </c>
      <c r="E50" s="190">
        <f>HLOOKUP(E$46,'1.2. Fördersätze'!$A$32:$V$68,$J14,FALSE)</f>
        <v>82</v>
      </c>
      <c r="F50" s="190">
        <f>HLOOKUP(F$46,'1.2. Fördersätze'!$A$32:$V$68,$J14,FALSE)</f>
        <v>471</v>
      </c>
      <c r="G50" s="190">
        <f>HLOOKUP(G$46,'1.2. Fördersätze'!$A$32:$V$68,$J14,FALSE)</f>
        <v>194</v>
      </c>
      <c r="H50" s="190">
        <f>HLOOKUP(H$46,'1.2. Fördersätze'!$A$32:$V$68,$J14,FALSE)</f>
        <v>310</v>
      </c>
    </row>
    <row r="51" spans="1:12" s="12" customFormat="1" ht="10.5" customHeight="1">
      <c r="A51" s="300" t="str">
        <f>'1.1 Dropdown-Daten'!D$12</f>
        <v>Begünstigt</v>
      </c>
      <c r="B51" s="194" t="str">
        <f>'1.1 Dropdown-Daten'!D$6</f>
        <v>Klein</v>
      </c>
      <c r="C51" s="190">
        <f>HLOOKUP(C$46,'1.2. Fördersätze'!$A$32:$V$68,$J15,FALSE)</f>
        <v>367</v>
      </c>
      <c r="D51" s="190">
        <f>HLOOKUP(D$46,'1.2. Fördersätze'!$A$32:$V$68,$J15,FALSE)</f>
        <v>884</v>
      </c>
      <c r="E51" s="190">
        <f>HLOOKUP(E$46,'1.2. Fördersätze'!$A$32:$V$68,$J15,FALSE)</f>
        <v>246</v>
      </c>
      <c r="F51" s="190">
        <f>HLOOKUP(F$46,'1.2. Fördersätze'!$A$32:$V$68,$J15,FALSE)</f>
        <v>1415</v>
      </c>
      <c r="G51" s="190">
        <f>HLOOKUP(G$46,'1.2. Fördersätze'!$A$32:$V$68,$J15,FALSE)</f>
        <v>584</v>
      </c>
      <c r="H51" s="190">
        <f>HLOOKUP(H$46,'1.2. Fördersätze'!$A$32:$V$68,$J15,FALSE)</f>
        <v>932</v>
      </c>
    </row>
    <row r="52" spans="1:12" s="12" customFormat="1" ht="10.5" customHeight="1">
      <c r="A52" s="301"/>
      <c r="B52" s="194" t="str">
        <f>'1.1 Dropdown-Daten'!D$7</f>
        <v>Mittel</v>
      </c>
      <c r="C52" s="190">
        <f>HLOOKUP(C$46,'1.2. Fördersätze'!$A$32:$V$68,$J16,FALSE)</f>
        <v>286</v>
      </c>
      <c r="D52" s="190">
        <f>HLOOKUP(D$46,'1.2. Fördersätze'!$A$32:$V$68,$J16,FALSE)</f>
        <v>687</v>
      </c>
      <c r="E52" s="190">
        <f>HLOOKUP(E$46,'1.2. Fördersätze'!$A$32:$V$68,$J16,FALSE)</f>
        <v>192</v>
      </c>
      <c r="F52" s="190">
        <f>HLOOKUP(F$46,'1.2. Fördersätze'!$A$32:$V$68,$J16,FALSE)</f>
        <v>1101</v>
      </c>
      <c r="G52" s="190">
        <f>HLOOKUP(G$46,'1.2. Fördersätze'!$A$32:$V$68,$J16,FALSE)</f>
        <v>454</v>
      </c>
      <c r="H52" s="190">
        <f>HLOOKUP(H$46,'1.2. Fördersätze'!$A$32:$V$68,$J16,FALSE)</f>
        <v>724</v>
      </c>
    </row>
    <row r="53" spans="1:12" s="12" customFormat="1" ht="10.5" customHeight="1">
      <c r="A53" s="302"/>
      <c r="B53" s="194" t="str">
        <f>'1.1 Dropdown-Daten'!D$8</f>
        <v>Groß</v>
      </c>
      <c r="C53" s="190">
        <f>HLOOKUP(C$46,'1.2. Fördersätze'!$A$32:$V$68,$J17,FALSE)</f>
        <v>245</v>
      </c>
      <c r="D53" s="190">
        <f>HLOOKUP(D$46,'1.2. Fördersätze'!$A$32:$V$68,$J17,FALSE)</f>
        <v>589</v>
      </c>
      <c r="E53" s="190">
        <f>HLOOKUP(E$46,'1.2. Fördersätze'!$A$32:$V$68,$J17,FALSE)</f>
        <v>164</v>
      </c>
      <c r="F53" s="190">
        <f>HLOOKUP(F$46,'1.2. Fördersätze'!$A$32:$V$68,$J17,FALSE)</f>
        <v>943</v>
      </c>
      <c r="G53" s="190">
        <f>HLOOKUP(G$46,'1.2. Fördersätze'!$A$32:$V$68,$J17,FALSE)</f>
        <v>389</v>
      </c>
      <c r="H53" s="190">
        <f>HLOOKUP(H$46,'1.2. Fördersätze'!$A$32:$V$68,$J17,FALSE)</f>
        <v>621</v>
      </c>
    </row>
    <row r="54" spans="1:12" s="12" customFormat="1" ht="10.5" customHeight="1">
      <c r="A54" s="303" t="str">
        <f>'1.1 Dropdown-Daten'!D$13</f>
        <v>(Beihilfefrei)</v>
      </c>
      <c r="B54" s="198" t="str">
        <f>_xlfn.CONCAT("(",'1.1 Dropdown-Daten'!D$6,")")</f>
        <v>(Klein)</v>
      </c>
      <c r="C54" s="191" t="str">
        <f>_xlfn.CONCAT("(",HLOOKUP(C$46,'1.2. Fördersätze'!$A$32:$V$68,$J18,FALSE),")")</f>
        <v>(449)</v>
      </c>
      <c r="D54" s="191" t="str">
        <f>_xlfn.CONCAT("(",HLOOKUP(D$46,'1.2. Fördersätze'!$A$32:$V$68,$J18,FALSE),")")</f>
        <v>(1080)</v>
      </c>
      <c r="E54" s="191" t="str">
        <f>_xlfn.CONCAT("(",HLOOKUP(E$46,'1.2. Fördersätze'!$A$32:$V$68,$J18,FALSE),")")</f>
        <v>(301)</v>
      </c>
      <c r="F54" s="191" t="str">
        <f>_xlfn.CONCAT("(",HLOOKUP(F$46,'1.2. Fördersätze'!$A$32:$V$68,$J18,FALSE),")")</f>
        <v>(1730)</v>
      </c>
      <c r="G54" s="191" t="str">
        <f>_xlfn.CONCAT("(",HLOOKUP(G$46,'1.2. Fördersätze'!$A$32:$V$68,$J18,FALSE),")")</f>
        <v>(714)</v>
      </c>
      <c r="H54" s="191" t="str">
        <f>_xlfn.CONCAT("(",HLOOKUP(H$46,'1.2. Fördersätze'!$A$32:$V$68,$J18,FALSE),")")</f>
        <v>(1139)</v>
      </c>
    </row>
    <row r="55" spans="1:12" s="12" customFormat="1" ht="10.5" customHeight="1">
      <c r="A55" s="304"/>
      <c r="B55" s="198" t="str">
        <f>_xlfn.CONCAT("(",'1.1 Dropdown-Daten'!D$7,")")</f>
        <v>(Mittel)</v>
      </c>
      <c r="C55" s="191" t="str">
        <f>_xlfn.CONCAT("(",HLOOKUP(C$46,'1.2. Fördersätze'!$A$32:$V$68,$J19,FALSE),")")</f>
        <v>(367)</v>
      </c>
      <c r="D55" s="191" t="str">
        <f>_xlfn.CONCAT("(",HLOOKUP(D$46,'1.2. Fördersätze'!$A$32:$V$68,$J19,FALSE),")")</f>
        <v>(884)</v>
      </c>
      <c r="E55" s="191" t="str">
        <f>_xlfn.CONCAT("(",HLOOKUP(E$46,'1.2. Fördersätze'!$A$32:$V$68,$J19,FALSE),")")</f>
        <v>(246)</v>
      </c>
      <c r="F55" s="191" t="str">
        <f>_xlfn.CONCAT("(",HLOOKUP(F$46,'1.2. Fördersätze'!$A$32:$V$68,$J19,FALSE),")")</f>
        <v>(1415)</v>
      </c>
      <c r="G55" s="191" t="str">
        <f>_xlfn.CONCAT("(",HLOOKUP(G$46,'1.2. Fördersätze'!$A$32:$V$68,$J19,FALSE),")")</f>
        <v>(584)</v>
      </c>
      <c r="H55" s="191" t="str">
        <f>_xlfn.CONCAT("(",HLOOKUP(H$46,'1.2. Fördersätze'!$A$32:$V$68,$J19,FALSE),")")</f>
        <v>(932)</v>
      </c>
    </row>
    <row r="56" spans="1:12" s="12" customFormat="1" ht="10.5" customHeight="1">
      <c r="A56" s="305"/>
      <c r="B56" s="198" t="str">
        <f>_xlfn.CONCAT("(",'1.1 Dropdown-Daten'!D$8,")")</f>
        <v>(Groß)</v>
      </c>
      <c r="C56" s="191" t="str">
        <f>_xlfn.CONCAT("(",HLOOKUP(C$46,'1.2. Fördersätze'!$A$32:$V$68,$J20,FALSE),")")</f>
        <v>(326)</v>
      </c>
      <c r="D56" s="191" t="str">
        <f>_xlfn.CONCAT("(",HLOOKUP(D$46,'1.2. Fördersätze'!$A$32:$V$68,$J20,FALSE),")")</f>
        <v>(785)</v>
      </c>
      <c r="E56" s="191" t="str">
        <f>_xlfn.CONCAT("(",HLOOKUP(E$46,'1.2. Fördersätze'!$A$32:$V$68,$J20,FALSE),")")</f>
        <v>(219)</v>
      </c>
      <c r="F56" s="191" t="str">
        <f>_xlfn.CONCAT("(",HLOOKUP(F$46,'1.2. Fördersätze'!$A$32:$V$68,$J20,FALSE),")")</f>
        <v>(1258)</v>
      </c>
      <c r="G56" s="191" t="str">
        <f>_xlfn.CONCAT("(",HLOOKUP(G$46,'1.2. Fördersätze'!$A$32:$V$68,$J20,FALSE),")")</f>
        <v>(519)</v>
      </c>
      <c r="H56" s="191" t="str">
        <f>_xlfn.CONCAT("(",HLOOKUP(H$46,'1.2. Fördersätze'!$A$32:$V$68,$J20,FALSE),")")</f>
        <v>(828)</v>
      </c>
    </row>
    <row r="57" spans="1:12" ht="12.75" customHeight="1">
      <c r="A57" s="196" t="s">
        <v>165</v>
      </c>
      <c r="B57" s="196"/>
      <c r="C57" s="196"/>
      <c r="D57" s="196"/>
      <c r="E57" s="196"/>
      <c r="F57" s="196"/>
      <c r="G57" s="196"/>
      <c r="H57" s="196"/>
    </row>
    <row r="59" spans="1:12">
      <c r="A59" s="196"/>
      <c r="B59" s="196"/>
      <c r="C59" s="196"/>
      <c r="D59" s="196"/>
      <c r="E59" s="196"/>
      <c r="F59" s="196"/>
      <c r="G59" s="196"/>
      <c r="H59" s="196"/>
    </row>
    <row r="60" spans="1:12" ht="15">
      <c r="A60" s="1" t="str">
        <f>'1.1 Dropdown-Daten'!F7</f>
        <v>Modernisierung zu einem EG70EE</v>
      </c>
      <c r="C60" s="185"/>
      <c r="D60" t="s">
        <v>166</v>
      </c>
      <c r="E60" s="1" t="str">
        <f>'1.1 Dropdown-Daten'!F8</f>
        <v>Modernisierung mit vorgefertigten Elementen</v>
      </c>
    </row>
    <row r="62" spans="1:12" s="12" customFormat="1" ht="9.75" customHeight="1">
      <c r="A62" s="285" t="s">
        <v>91</v>
      </c>
      <c r="B62" s="285"/>
      <c r="C62" s="282" t="s">
        <v>92</v>
      </c>
      <c r="D62" s="282"/>
      <c r="E62" s="282"/>
      <c r="F62" s="282"/>
      <c r="G62" s="282"/>
      <c r="H62" s="282"/>
      <c r="J62" s="100" t="s">
        <v>163</v>
      </c>
    </row>
    <row r="63" spans="1:12" s="12" customFormat="1" ht="29.25" customHeight="1">
      <c r="A63" s="283" t="s">
        <v>129</v>
      </c>
      <c r="B63" s="283"/>
      <c r="C63" s="192" t="str">
        <f>'1.2. Fördersätze'!D$32</f>
        <v>WDVS</v>
      </c>
      <c r="D63" s="192" t="str">
        <f>'1.2. Fördersätze'!E$32</f>
        <v>Pfosten-Riegel-Konstruktionen vor Außenwänden</v>
      </c>
      <c r="E63" s="192" t="str">
        <f>'1.2. Fördersätze'!F$32</f>
        <v>Kerndämmung (bei zweischaligem Mauerwerk)</v>
      </c>
      <c r="F63" s="192" t="str">
        <f>'1.2. Fördersätze'!G$32</f>
        <v>Kerndämmung (hinter Vorhangfassaden)</v>
      </c>
      <c r="G63" s="289" t="str">
        <f>'1.2. Fördersätze'!H$32</f>
        <v>Innendämmung von Außenwänden</v>
      </c>
      <c r="H63" s="289"/>
    </row>
    <row r="64" spans="1:12" s="12" customFormat="1" ht="19.5" customHeight="1">
      <c r="A64" s="193" t="str">
        <f>_xlfn.CONCAT(MID('1.1 Dropdown-Daten'!D$10,1,9),"-",MID('1.1 Dropdown-Daten'!D$10,10,30),"*")</f>
        <v>Antragsbe-rechtigung*</v>
      </c>
      <c r="B64" s="193" t="str">
        <f>_xlfn.CONCAT(MID('1.1 Dropdown-Daten'!D$5,1,8),"-",MID('1.1 Dropdown-Daten'!D$5,9,20))</f>
        <v>Unterneh-mensgröße</v>
      </c>
      <c r="C64" s="288" t="s">
        <v>164</v>
      </c>
      <c r="D64" s="288"/>
      <c r="E64" s="288"/>
      <c r="F64" s="288"/>
      <c r="G64" s="288"/>
      <c r="H64" s="288"/>
      <c r="J64" s="182" t="str">
        <f>A60</f>
        <v>Modernisierung zu einem EG70EE</v>
      </c>
      <c r="K64" s="182"/>
      <c r="L64" s="182"/>
    </row>
    <row r="65" spans="1:12" s="12" customFormat="1" ht="10.5" customHeight="1">
      <c r="A65" s="284" t="str">
        <f>'1.1 Dropdown-Daten'!D$11</f>
        <v>Allgemein</v>
      </c>
      <c r="B65" s="194" t="str">
        <f>'1.1 Dropdown-Daten'!D$6</f>
        <v>Klein</v>
      </c>
      <c r="C65" s="190">
        <f>HLOOKUP(C$10,'1.2. Fördersätze'!$A$32:$V$68,$J65,FALSE)</f>
        <v>88</v>
      </c>
      <c r="D65" s="190">
        <f>HLOOKUP(D$10,'1.2. Fördersätze'!$A$32:$V$68,$J65,FALSE)</f>
        <v>128</v>
      </c>
      <c r="E65" s="190">
        <f>HLOOKUP(E$10,'1.2. Fördersätze'!$A$32:$V$68,$J65,FALSE)</f>
        <v>11</v>
      </c>
      <c r="F65" s="190">
        <f>HLOOKUP(F$10,'1.2. Fördersätze'!$A$32:$V$68,$J65,FALSE)</f>
        <v>45</v>
      </c>
      <c r="G65" s="286">
        <f>HLOOKUP(G$10,'1.2. Fördersätze'!$A$32:$V$68,$J65,FALSE)</f>
        <v>88</v>
      </c>
      <c r="H65" s="291"/>
      <c r="J65" s="12">
        <v>11</v>
      </c>
    </row>
    <row r="66" spans="1:12" s="12" customFormat="1" ht="10.5" customHeight="1">
      <c r="A66" s="284"/>
      <c r="B66" s="194" t="str">
        <f>'1.1 Dropdown-Daten'!D$7</f>
        <v>Mittel</v>
      </c>
      <c r="C66" s="190">
        <f>HLOOKUP(C$10,'1.2. Fördersätze'!$A$32:$V$68,$J66,FALSE)</f>
        <v>66</v>
      </c>
      <c r="D66" s="190">
        <f>HLOOKUP(D$10,'1.2. Fördersätze'!$A$32:$V$68,$J66,FALSE)</f>
        <v>96</v>
      </c>
      <c r="E66" s="190">
        <f>HLOOKUP(E$10,'1.2. Fördersätze'!$A$32:$V$68,$J66,FALSE)</f>
        <v>8</v>
      </c>
      <c r="F66" s="190">
        <f>HLOOKUP(F$10,'1.2. Fördersätze'!$A$32:$V$68,$J66,FALSE)</f>
        <v>34</v>
      </c>
      <c r="G66" s="286">
        <f>HLOOKUP(G$10,'1.2. Fördersätze'!$A$32:$V$68,$J66,FALSE)</f>
        <v>66</v>
      </c>
      <c r="H66" s="287"/>
      <c r="J66" s="12">
        <v>12</v>
      </c>
    </row>
    <row r="67" spans="1:12" s="12" customFormat="1" ht="10.5" customHeight="1">
      <c r="A67" s="284"/>
      <c r="B67" s="194" t="str">
        <f>'1.1 Dropdown-Daten'!D$8</f>
        <v>Groß</v>
      </c>
      <c r="C67" s="190">
        <f>HLOOKUP(C$10,'1.2. Fördersätze'!$A$32:$V$68,$J67,FALSE)</f>
        <v>55</v>
      </c>
      <c r="D67" s="190">
        <f>HLOOKUP(D$10,'1.2. Fördersätze'!$A$32:$V$68,$J67,FALSE)</f>
        <v>80</v>
      </c>
      <c r="E67" s="190">
        <f>HLOOKUP(E$10,'1.2. Fördersätze'!$A$32:$V$68,$J67,FALSE)</f>
        <v>7</v>
      </c>
      <c r="F67" s="190">
        <f>HLOOKUP(F$10,'1.2. Fördersätze'!$A$32:$V$68,$J67,FALSE)</f>
        <v>28</v>
      </c>
      <c r="G67" s="286">
        <f>HLOOKUP(G$10,'1.2. Fördersätze'!$A$32:$V$68,$J67,FALSE)</f>
        <v>55</v>
      </c>
      <c r="H67" s="287"/>
      <c r="J67" s="12">
        <v>13</v>
      </c>
    </row>
    <row r="68" spans="1:12" s="12" customFormat="1" ht="10.5" customHeight="1">
      <c r="A68" s="300" t="str">
        <f>'1.1 Dropdown-Daten'!D$12</f>
        <v>Begünstigt</v>
      </c>
      <c r="B68" s="194" t="str">
        <f>'1.1 Dropdown-Daten'!D$6</f>
        <v>Klein</v>
      </c>
      <c r="C68" s="190">
        <f>HLOOKUP(C$10,'1.2. Fördersätze'!$A$32:$V$68,$J68,FALSE)</f>
        <v>110</v>
      </c>
      <c r="D68" s="190">
        <f>HLOOKUP(D$10,'1.2. Fördersätze'!$A$32:$V$68,$J68,FALSE)</f>
        <v>161</v>
      </c>
      <c r="E68" s="190">
        <f>HLOOKUP(E$10,'1.2. Fördersätze'!$A$32:$V$68,$J68,FALSE)</f>
        <v>14</v>
      </c>
      <c r="F68" s="190">
        <f>HLOOKUP(F$10,'1.2. Fördersätze'!$A$32:$V$68,$J68,FALSE)</f>
        <v>57</v>
      </c>
      <c r="G68" s="286">
        <f>HLOOKUP(G$10,'1.2. Fördersätze'!$A$32:$V$68,$J68,FALSE)</f>
        <v>110</v>
      </c>
      <c r="H68" s="287"/>
      <c r="J68" s="12">
        <v>14</v>
      </c>
    </row>
    <row r="69" spans="1:12" s="12" customFormat="1" ht="10.5" customHeight="1">
      <c r="A69" s="301"/>
      <c r="B69" s="194" t="str">
        <f>'1.1 Dropdown-Daten'!D$7</f>
        <v>Mittel</v>
      </c>
      <c r="C69" s="190">
        <f>HLOOKUP(C$10,'1.2. Fördersätze'!$A$32:$V$68,$J69,FALSE)</f>
        <v>88</v>
      </c>
      <c r="D69" s="190">
        <f>HLOOKUP(D$10,'1.2. Fördersätze'!$A$32:$V$68,$J69,FALSE)</f>
        <v>128</v>
      </c>
      <c r="E69" s="190">
        <f>HLOOKUP(E$10,'1.2. Fördersätze'!$A$32:$V$68,$J69,FALSE)</f>
        <v>11</v>
      </c>
      <c r="F69" s="190">
        <f>HLOOKUP(F$10,'1.2. Fördersätze'!$A$32:$V$68,$J69,FALSE)</f>
        <v>45</v>
      </c>
      <c r="G69" s="286">
        <f>HLOOKUP(G$10,'1.2. Fördersätze'!$A$32:$V$68,$J69,FALSE)</f>
        <v>88</v>
      </c>
      <c r="H69" s="287"/>
      <c r="J69" s="12">
        <v>15</v>
      </c>
    </row>
    <row r="70" spans="1:12" s="12" customFormat="1" ht="10.5" customHeight="1">
      <c r="A70" s="302"/>
      <c r="B70" s="194" t="str">
        <f>'1.1 Dropdown-Daten'!D$8</f>
        <v>Groß</v>
      </c>
      <c r="C70" s="190">
        <f>HLOOKUP(C$10,'1.2. Fördersätze'!$A$32:$V$68,$J70,FALSE)</f>
        <v>66</v>
      </c>
      <c r="D70" s="190">
        <f>HLOOKUP(D$10,'1.2. Fördersätze'!$A$32:$V$68,$J70,FALSE)</f>
        <v>96</v>
      </c>
      <c r="E70" s="190">
        <f>HLOOKUP(E$10,'1.2. Fördersätze'!$A$32:$V$68,$J70,FALSE)</f>
        <v>8</v>
      </c>
      <c r="F70" s="190">
        <f>HLOOKUP(F$10,'1.2. Fördersätze'!$A$32:$V$68,$J70,FALSE)</f>
        <v>34</v>
      </c>
      <c r="G70" s="286">
        <f>HLOOKUP(G$10,'1.2. Fördersätze'!$A$32:$V$68,$J70,FALSE)</f>
        <v>66</v>
      </c>
      <c r="H70" s="287"/>
      <c r="J70" s="12">
        <v>16</v>
      </c>
    </row>
    <row r="71" spans="1:12" s="169" customFormat="1" ht="10.5" customHeight="1">
      <c r="A71" s="303" t="str">
        <f>'1.1 Dropdown-Daten'!D$13</f>
        <v>(Beihilfefrei)</v>
      </c>
      <c r="B71" s="198" t="str">
        <f>_xlfn.CONCAT("(",'1.1 Dropdown-Daten'!D$6,")")</f>
        <v>(Klein)</v>
      </c>
      <c r="C71" s="191" t="str">
        <f>_xlfn.CONCAT("(",HLOOKUP(C$10,'1.2. Fördersätze'!$A$32:$V$68,$J71,FALSE),")")</f>
        <v>(144)</v>
      </c>
      <c r="D71" s="191" t="str">
        <f>_xlfn.CONCAT("(",HLOOKUP(D$10,'1.2. Fördersätze'!$A$32:$V$68,$J71,FALSE),")")</f>
        <v>(209)</v>
      </c>
      <c r="E71" s="191" t="str">
        <f>_xlfn.CONCAT("(",HLOOKUP(E$10,'1.2. Fördersätze'!$A$32:$V$68,$J71,FALSE),")")</f>
        <v>(19)</v>
      </c>
      <c r="F71" s="191" t="str">
        <f>_xlfn.CONCAT("(",HLOOKUP(F$10,'1.2. Fördersätze'!$A$32:$V$68,$J71,FALSE),")")</f>
        <v>(74)</v>
      </c>
      <c r="G71" s="293" t="str">
        <f>_xlfn.CONCAT("(",HLOOKUP(G$10,'1.2. Fördersätze'!$A$32:$V$68,$J71,FALSE),")")</f>
        <v>(143)</v>
      </c>
      <c r="H71" s="287"/>
      <c r="I71" s="12"/>
      <c r="J71" s="12">
        <v>17</v>
      </c>
      <c r="K71" s="12"/>
      <c r="L71" s="12"/>
    </row>
    <row r="72" spans="1:12" s="169" customFormat="1" ht="10.5" customHeight="1">
      <c r="A72" s="304"/>
      <c r="B72" s="198" t="str">
        <f>_xlfn.CONCAT("(",'1.1 Dropdown-Daten'!D$7,")")</f>
        <v>(Mittel)</v>
      </c>
      <c r="C72" s="191" t="str">
        <f>_xlfn.CONCAT("(",HLOOKUP(C$10,'1.2. Fördersätze'!$A$32:$V$68,$J72,FALSE),")")</f>
        <v>(121)</v>
      </c>
      <c r="D72" s="191" t="str">
        <f>_xlfn.CONCAT("(",HLOOKUP(D$10,'1.2. Fördersätze'!$A$32:$V$68,$J72,FALSE),")")</f>
        <v>(177)</v>
      </c>
      <c r="E72" s="191" t="str">
        <f>_xlfn.CONCAT("(",HLOOKUP(E$10,'1.2. Fördersätze'!$A$32:$V$68,$J72,FALSE),")")</f>
        <v>(16)</v>
      </c>
      <c r="F72" s="191" t="str">
        <f>_xlfn.CONCAT("(",HLOOKUP(F$10,'1.2. Fördersätze'!$A$32:$V$68,$J72,FALSE),")")</f>
        <v>(62)</v>
      </c>
      <c r="G72" s="293" t="str">
        <f>_xlfn.CONCAT("(",HLOOKUP(G$10,'1.2. Fördersätze'!$A$32:$V$68,$J72,FALSE),")")</f>
        <v>(121)</v>
      </c>
      <c r="H72" s="287"/>
      <c r="I72" s="12"/>
      <c r="J72" s="12">
        <v>18</v>
      </c>
      <c r="K72" s="12"/>
      <c r="L72" s="12"/>
    </row>
    <row r="73" spans="1:12" s="169" customFormat="1" ht="10.5" customHeight="1">
      <c r="A73" s="305"/>
      <c r="B73" s="198" t="str">
        <f>_xlfn.CONCAT("(",'1.1 Dropdown-Daten'!D$8,")")</f>
        <v>(Groß)</v>
      </c>
      <c r="C73" s="191" t="str">
        <f>_xlfn.CONCAT("(",HLOOKUP(C$10,'1.2. Fördersätze'!$A$32:$V$68,$J73,FALSE),")")</f>
        <v>(110)</v>
      </c>
      <c r="D73" s="191" t="str">
        <f>_xlfn.CONCAT("(",HLOOKUP(D$10,'1.2. Fördersätze'!$A$32:$V$68,$J73,FALSE),")")</f>
        <v>(161)</v>
      </c>
      <c r="E73" s="191" t="str">
        <f>_xlfn.CONCAT("(",HLOOKUP(E$10,'1.2. Fördersätze'!$A$32:$V$68,$J73,FALSE),")")</f>
        <v>(14)</v>
      </c>
      <c r="F73" s="191" t="str">
        <f>_xlfn.CONCAT("(",HLOOKUP(F$10,'1.2. Fördersätze'!$A$32:$V$68,$J73,FALSE),")")</f>
        <v>(57)</v>
      </c>
      <c r="G73" s="293" t="str">
        <f>_xlfn.CONCAT("(",HLOOKUP(G$10,'1.2. Fördersätze'!$A$32:$V$68,$J73,FALSE),")")</f>
        <v>(110)</v>
      </c>
      <c r="H73" s="287"/>
      <c r="I73" s="12"/>
      <c r="J73" s="12">
        <v>19</v>
      </c>
      <c r="K73" s="12"/>
      <c r="L73" s="12"/>
    </row>
    <row r="74" spans="1:12" s="12" customFormat="1" ht="9.75" customHeight="1">
      <c r="A74" s="285" t="s">
        <v>91</v>
      </c>
      <c r="B74" s="285"/>
      <c r="C74" s="282" t="s">
        <v>93</v>
      </c>
      <c r="D74" s="282"/>
      <c r="E74" s="282"/>
      <c r="F74" s="282"/>
      <c r="G74" s="282"/>
      <c r="H74" s="282"/>
    </row>
    <row r="75" spans="1:12" s="12" customFormat="1" ht="29.25" customHeight="1">
      <c r="A75" s="283" t="s">
        <v>129</v>
      </c>
      <c r="B75" s="283"/>
      <c r="C75" s="192" t="str">
        <f>'1.2. Fördersätze'!I$32</f>
        <v>Kellerdecke gegen Unbeheizt / Sohle gegen Erdreich</v>
      </c>
      <c r="D75" s="192" t="str">
        <f>'1.2. Fördersätze'!J$32</f>
        <v>Decken nach Unten gegen Außenluft</v>
      </c>
      <c r="E75" s="192" t="s">
        <v>103</v>
      </c>
      <c r="F75" s="289" t="str">
        <f>'1.2. Fördersätze'!L$32</f>
        <v>Wände gegen unbeheizt oder Erdreich</v>
      </c>
      <c r="G75" s="289"/>
      <c r="H75" s="289"/>
    </row>
    <row r="76" spans="1:12" s="12" customFormat="1" ht="19.5" customHeight="1">
      <c r="A76" s="193" t="str">
        <f>_xlfn.CONCAT(MID('1.1 Dropdown-Daten'!D$10,1,9),"-",MID('1.1 Dropdown-Daten'!D$10,10,30),"*")</f>
        <v>Antragsbe-rechtigung*</v>
      </c>
      <c r="B76" s="193" t="str">
        <f>_xlfn.CONCAT(MID('1.1 Dropdown-Daten'!D$5,1,8),"-",MID('1.1 Dropdown-Daten'!D$5,9,20))</f>
        <v>Unterneh-mensgröße</v>
      </c>
      <c r="C76" s="288" t="s">
        <v>164</v>
      </c>
      <c r="D76" s="288"/>
      <c r="E76" s="288"/>
      <c r="F76" s="288"/>
      <c r="G76" s="288"/>
      <c r="H76" s="288"/>
    </row>
    <row r="77" spans="1:12" s="12" customFormat="1" ht="10.5" customHeight="1">
      <c r="A77" s="284" t="str">
        <f>'1.1 Dropdown-Daten'!D$11</f>
        <v>Allgemein</v>
      </c>
      <c r="B77" s="194" t="str">
        <f>'1.1 Dropdown-Daten'!D$6</f>
        <v>Klein</v>
      </c>
      <c r="C77" s="190">
        <f>HLOOKUP(C$22,'1.2. Fördersätze'!$A$32:$V$68,$J65,FALSE)</f>
        <v>28</v>
      </c>
      <c r="D77" s="190">
        <f>HLOOKUP(D$22,'1.2. Fördersätze'!$A$32:$V$68,$J65,FALSE)</f>
        <v>27</v>
      </c>
      <c r="E77" s="190">
        <f>HLOOKUP(E$22,'1.2. Fördersätze'!$A$32:$V$68,$J65,FALSE)</f>
        <v>50</v>
      </c>
      <c r="F77" s="286">
        <f>HLOOKUP(F$22,'1.2. Fördersätze'!$A$32:$V$68,$J65,FALSE)</f>
        <v>100</v>
      </c>
      <c r="G77" s="290"/>
      <c r="H77" s="291"/>
    </row>
    <row r="78" spans="1:12" s="12" customFormat="1" ht="10.5" customHeight="1">
      <c r="A78" s="284"/>
      <c r="B78" s="194" t="str">
        <f>'1.1 Dropdown-Daten'!D$7</f>
        <v>Mittel</v>
      </c>
      <c r="C78" s="190">
        <f>HLOOKUP(C$22,'1.2. Fördersätze'!$A$32:$V$68,$J66,FALSE)</f>
        <v>21</v>
      </c>
      <c r="D78" s="190">
        <f>HLOOKUP(D$22,'1.2. Fördersätze'!$A$32:$V$68,$J66,FALSE)</f>
        <v>20</v>
      </c>
      <c r="E78" s="190">
        <f>HLOOKUP(E$22,'1.2. Fördersätze'!$A$32:$V$68,$J66,FALSE)</f>
        <v>38</v>
      </c>
      <c r="F78" s="286">
        <f>HLOOKUP(F$22,'1.2. Fördersätze'!$A$32:$V$68,$J66,FALSE)</f>
        <v>75</v>
      </c>
      <c r="G78" s="292"/>
      <c r="H78" s="287"/>
    </row>
    <row r="79" spans="1:12" s="12" customFormat="1" ht="10.5" customHeight="1">
      <c r="A79" s="284"/>
      <c r="B79" s="194" t="str">
        <f>'1.1 Dropdown-Daten'!D$8</f>
        <v>Groß</v>
      </c>
      <c r="C79" s="190">
        <f>HLOOKUP(C$22,'1.2. Fördersätze'!$A$32:$V$68,$J67,FALSE)</f>
        <v>17</v>
      </c>
      <c r="D79" s="190">
        <f>HLOOKUP(D$22,'1.2. Fördersätze'!$A$32:$V$68,$J67,FALSE)</f>
        <v>17</v>
      </c>
      <c r="E79" s="190">
        <f>HLOOKUP(E$22,'1.2. Fördersätze'!$A$32:$V$68,$J67,FALSE)</f>
        <v>31</v>
      </c>
      <c r="F79" s="286">
        <f>HLOOKUP(F$22,'1.2. Fördersätze'!$A$32:$V$68,$J67,FALSE)</f>
        <v>62</v>
      </c>
      <c r="G79" s="292"/>
      <c r="H79" s="287"/>
    </row>
    <row r="80" spans="1:12" s="12" customFormat="1" ht="10.5" customHeight="1">
      <c r="A80" s="300" t="str">
        <f>'1.1 Dropdown-Daten'!D$12</f>
        <v>Begünstigt</v>
      </c>
      <c r="B80" s="194" t="str">
        <f>'1.1 Dropdown-Daten'!D$6</f>
        <v>Klein</v>
      </c>
      <c r="C80" s="190">
        <f>HLOOKUP(C$22,'1.2. Fördersätze'!$A$32:$V$68,$J68,FALSE)</f>
        <v>35</v>
      </c>
      <c r="D80" s="190">
        <f>HLOOKUP(D$22,'1.2. Fördersätze'!$A$32:$V$68,$J68,FALSE)</f>
        <v>34</v>
      </c>
      <c r="E80" s="190">
        <f>HLOOKUP(E$22,'1.2. Fördersätze'!$A$32:$V$68,$J68,FALSE)</f>
        <v>63</v>
      </c>
      <c r="F80" s="286">
        <f>HLOOKUP(F$22,'1.2. Fördersätze'!$A$32:$V$68,$J68,FALSE)</f>
        <v>125</v>
      </c>
      <c r="G80" s="292"/>
      <c r="H80" s="287"/>
    </row>
    <row r="81" spans="1:8" s="12" customFormat="1" ht="10.5" customHeight="1">
      <c r="A81" s="301"/>
      <c r="B81" s="194" t="str">
        <f>'1.1 Dropdown-Daten'!D$7</f>
        <v>Mittel</v>
      </c>
      <c r="C81" s="190">
        <f>HLOOKUP(C$22,'1.2. Fördersätze'!$A$32:$V$68,$J69,FALSE)</f>
        <v>28</v>
      </c>
      <c r="D81" s="190">
        <f>HLOOKUP(D$22,'1.2. Fördersätze'!$A$32:$V$68,$J69,FALSE)</f>
        <v>27</v>
      </c>
      <c r="E81" s="190">
        <f>HLOOKUP(E$22,'1.2. Fördersätze'!$A$32:$V$68,$J69,FALSE)</f>
        <v>50</v>
      </c>
      <c r="F81" s="286">
        <f>HLOOKUP(F$22,'1.2. Fördersätze'!$A$32:$V$68,$J69,FALSE)</f>
        <v>100</v>
      </c>
      <c r="G81" s="292"/>
      <c r="H81" s="287"/>
    </row>
    <row r="82" spans="1:8" s="12" customFormat="1" ht="10.5" customHeight="1">
      <c r="A82" s="302"/>
      <c r="B82" s="194" t="str">
        <f>'1.1 Dropdown-Daten'!D$8</f>
        <v>Groß</v>
      </c>
      <c r="C82" s="190">
        <f>HLOOKUP(C$22,'1.2. Fördersätze'!$A$32:$V$68,$J70,FALSE)</f>
        <v>21</v>
      </c>
      <c r="D82" s="190">
        <f>HLOOKUP(D$22,'1.2. Fördersätze'!$A$32:$V$68,$J70,FALSE)</f>
        <v>20</v>
      </c>
      <c r="E82" s="190">
        <f>HLOOKUP(E$22,'1.2. Fördersätze'!$A$32:$V$68,$J70,FALSE)</f>
        <v>38</v>
      </c>
      <c r="F82" s="286">
        <f>HLOOKUP(F$22,'1.2. Fördersätze'!$A$32:$V$68,$J70,FALSE)</f>
        <v>75</v>
      </c>
      <c r="G82" s="292"/>
      <c r="H82" s="287"/>
    </row>
    <row r="83" spans="1:8" s="12" customFormat="1" ht="10.5" customHeight="1">
      <c r="A83" s="303" t="str">
        <f>'1.1 Dropdown-Daten'!D$13</f>
        <v>(Beihilfefrei)</v>
      </c>
      <c r="B83" s="198" t="str">
        <f>_xlfn.CONCAT("(",'1.1 Dropdown-Daten'!D$6,")")</f>
        <v>(Klein)</v>
      </c>
      <c r="C83" s="191" t="str">
        <f>_xlfn.CONCAT("(",HLOOKUP(C$22,'1.2. Fördersätze'!$A$32:$V$68,$J71,FALSE),")")</f>
        <v>(45)</v>
      </c>
      <c r="D83" s="191" t="str">
        <f>_xlfn.CONCAT("(",HLOOKUP(D$22,'1.2. Fördersätze'!$A$32:$V$68,$J71,FALSE),")")</f>
        <v>(44)</v>
      </c>
      <c r="E83" s="191" t="str">
        <f>_xlfn.CONCAT("(",HLOOKUP(E$22,'1.2. Fördersätze'!$A$32:$V$68,$J71,FALSE),")")</f>
        <v>(82)</v>
      </c>
      <c r="F83" s="293" t="str">
        <f>_xlfn.CONCAT("(",HLOOKUP(F$22,'1.2. Fördersätze'!$A$32:$V$68,$J71,FALSE),")")</f>
        <v>(162)</v>
      </c>
      <c r="G83" s="294"/>
      <c r="H83" s="295"/>
    </row>
    <row r="84" spans="1:8" s="12" customFormat="1" ht="10.5" customHeight="1">
      <c r="A84" s="304"/>
      <c r="B84" s="198" t="str">
        <f>_xlfn.CONCAT("(",'1.1 Dropdown-Daten'!D$7,")")</f>
        <v>(Mittel)</v>
      </c>
      <c r="C84" s="191" t="str">
        <f>_xlfn.CONCAT("(",HLOOKUP(C$22,'1.2. Fördersätze'!$A$32:$V$68,$J72,FALSE),")")</f>
        <v>(38)</v>
      </c>
      <c r="D84" s="191" t="str">
        <f>_xlfn.CONCAT("(",HLOOKUP(D$22,'1.2. Fördersätze'!$A$32:$V$68,$J72,FALSE),")")</f>
        <v>(37)</v>
      </c>
      <c r="E84" s="191" t="str">
        <f>_xlfn.CONCAT("(",HLOOKUP(E$22,'1.2. Fördersätze'!$A$32:$V$68,$J72,FALSE),")")</f>
        <v>(69)</v>
      </c>
      <c r="F84" s="293" t="str">
        <f>_xlfn.CONCAT("(",HLOOKUP(F$22,'1.2. Fördersätze'!$A$32:$V$68,$J72,FALSE),")")</f>
        <v>(137)</v>
      </c>
      <c r="G84" s="298"/>
      <c r="H84" s="299"/>
    </row>
    <row r="85" spans="1:8" s="12" customFormat="1" ht="10.5" customHeight="1">
      <c r="A85" s="305"/>
      <c r="B85" s="198" t="str">
        <f>_xlfn.CONCAT("(",'1.1 Dropdown-Daten'!D$8,")")</f>
        <v>(Groß)</v>
      </c>
      <c r="C85" s="191" t="str">
        <f>_xlfn.CONCAT("(",HLOOKUP(C$22,'1.2. Fördersätze'!$A$32:$V$68,$J73,FALSE),")")</f>
        <v>(35)</v>
      </c>
      <c r="D85" s="191" t="str">
        <f>_xlfn.CONCAT("(",HLOOKUP(D$22,'1.2. Fördersätze'!$A$32:$V$68,$J73,FALSE),")")</f>
        <v>(34)</v>
      </c>
      <c r="E85" s="191" t="str">
        <f>_xlfn.CONCAT("(",HLOOKUP(E$22,'1.2. Fördersätze'!$A$32:$V$68,$J73,FALSE),")")</f>
        <v>(63)</v>
      </c>
      <c r="F85" s="293" t="str">
        <f>_xlfn.CONCAT("(",HLOOKUP(F$22,'1.2. Fördersätze'!$A$32:$V$68,$J73,FALSE),")")</f>
        <v>(125)</v>
      </c>
      <c r="G85" s="298"/>
      <c r="H85" s="299"/>
    </row>
    <row r="86" spans="1:8" s="12" customFormat="1" ht="9.75" customHeight="1">
      <c r="A86" s="285" t="s">
        <v>91</v>
      </c>
      <c r="B86" s="285"/>
      <c r="C86" s="282" t="s">
        <v>131</v>
      </c>
      <c r="D86" s="282"/>
      <c r="E86" s="282"/>
      <c r="F86" s="282"/>
      <c r="G86" s="282"/>
      <c r="H86" s="296"/>
    </row>
    <row r="87" spans="1:8" s="12" customFormat="1" ht="29.25" customHeight="1">
      <c r="A87" s="283" t="s">
        <v>129</v>
      </c>
      <c r="B87" s="283"/>
      <c r="C87" s="195" t="str">
        <f>'1.2. Fördersätze'!M$32</f>
        <v>Dämmung von Flachdächern</v>
      </c>
      <c r="D87" s="195" t="str">
        <f>'1.2. Fördersätze'!N$32</f>
        <v>Dämmung von Steildächern</v>
      </c>
      <c r="E87" s="195" t="str">
        <f>'1.2. Fördersätze'!P$32</f>
        <v>Dachflächenfenster</v>
      </c>
      <c r="F87" s="297" t="str">
        <f>'1.2. Fördersätze'!O$32</f>
        <v>Dämmung der obersten Geschossdecke oder Dämmung von Flachdächern mit Einblasdämmung</v>
      </c>
      <c r="G87" s="297"/>
      <c r="H87" s="297"/>
    </row>
    <row r="88" spans="1:8" s="12" customFormat="1" ht="19.5" customHeight="1">
      <c r="A88" s="193" t="str">
        <f>_xlfn.CONCAT(MID('1.1 Dropdown-Daten'!D$10,1,9),"-",MID('1.1 Dropdown-Daten'!D$10,10,30),"*")</f>
        <v>Antragsbe-rechtigung*</v>
      </c>
      <c r="B88" s="193" t="str">
        <f>_xlfn.CONCAT(MID('1.1 Dropdown-Daten'!D$5,1,8),"-",MID('1.1 Dropdown-Daten'!D$5,9,20))</f>
        <v>Unterneh-mensgröße</v>
      </c>
      <c r="C88" s="288" t="s">
        <v>164</v>
      </c>
      <c r="D88" s="288"/>
      <c r="E88" s="288"/>
      <c r="F88" s="288"/>
      <c r="G88" s="288"/>
      <c r="H88" s="288"/>
    </row>
    <row r="89" spans="1:8" s="12" customFormat="1" ht="10.5" customHeight="1">
      <c r="A89" s="284" t="str">
        <f>'1.1 Dropdown-Daten'!D$11</f>
        <v>Allgemein</v>
      </c>
      <c r="B89" s="194" t="str">
        <f>'1.1 Dropdown-Daten'!D$6</f>
        <v>Klein</v>
      </c>
      <c r="C89" s="190">
        <f>HLOOKUP(C$34,'1.2. Fördersätze'!$A$32:$V$68,$J65,FALSE)</f>
        <v>114</v>
      </c>
      <c r="D89" s="190">
        <f>HLOOKUP(D$34,'1.2. Fördersätze'!$A$32:$V$68,$J65,FALSE)</f>
        <v>136</v>
      </c>
      <c r="E89" s="190">
        <f>HLOOKUP(E$34,'1.2. Fördersätze'!$A$32:$V$68,$J65,FALSE)</f>
        <v>620</v>
      </c>
      <c r="F89" s="286">
        <f>HLOOKUP(F$34,'1.2. Fördersätze'!$A$32:$V$68,$J65,FALSE)</f>
        <v>15</v>
      </c>
      <c r="G89" s="290"/>
      <c r="H89" s="291"/>
    </row>
    <row r="90" spans="1:8" s="12" customFormat="1" ht="10.5" customHeight="1">
      <c r="A90" s="284"/>
      <c r="B90" s="194" t="str">
        <f>'1.1 Dropdown-Daten'!D$7</f>
        <v>Mittel</v>
      </c>
      <c r="C90" s="190">
        <f>HLOOKUP(C$34,'1.2. Fördersätze'!$A$32:$V$68,$J66,FALSE)</f>
        <v>85</v>
      </c>
      <c r="D90" s="190">
        <f>HLOOKUP(D$34,'1.2. Fördersätze'!$A$32:$V$68,$J66,FALSE)</f>
        <v>102</v>
      </c>
      <c r="E90" s="190">
        <f>HLOOKUP(E$34,'1.2. Fördersätze'!$A$32:$V$68,$J66,FALSE)</f>
        <v>465</v>
      </c>
      <c r="F90" s="286">
        <f>HLOOKUP(F$34,'1.2. Fördersätze'!$A$32:$V$68,$J66,FALSE)</f>
        <v>11</v>
      </c>
      <c r="G90" s="292"/>
      <c r="H90" s="287"/>
    </row>
    <row r="91" spans="1:8" s="12" customFormat="1" ht="10.5" customHeight="1">
      <c r="A91" s="284"/>
      <c r="B91" s="194" t="str">
        <f>'1.1 Dropdown-Daten'!D$8</f>
        <v>Groß</v>
      </c>
      <c r="C91" s="190">
        <f>HLOOKUP(C$34,'1.2. Fördersätze'!$A$32:$V$68,$J67,FALSE)</f>
        <v>71</v>
      </c>
      <c r="D91" s="190">
        <f>HLOOKUP(D$34,'1.2. Fördersätze'!$A$32:$V$68,$J67,FALSE)</f>
        <v>85</v>
      </c>
      <c r="E91" s="190">
        <f>HLOOKUP(E$34,'1.2. Fördersätze'!$A$32:$V$68,$J67,FALSE)</f>
        <v>387</v>
      </c>
      <c r="F91" s="286">
        <f>HLOOKUP(F$34,'1.2. Fördersätze'!$A$32:$V$68,$J67,FALSE)</f>
        <v>9</v>
      </c>
      <c r="G91" s="292"/>
      <c r="H91" s="287"/>
    </row>
    <row r="92" spans="1:8" s="12" customFormat="1" ht="10.5" customHeight="1">
      <c r="A92" s="300" t="str">
        <f>'1.1 Dropdown-Daten'!D$12</f>
        <v>Begünstigt</v>
      </c>
      <c r="B92" s="194" t="str">
        <f>'1.1 Dropdown-Daten'!D$6</f>
        <v>Klein</v>
      </c>
      <c r="C92" s="190">
        <f>HLOOKUP(C$34,'1.2. Fördersätze'!$A$32:$V$68,$J68,FALSE)</f>
        <v>143</v>
      </c>
      <c r="D92" s="190">
        <f>HLOOKUP(D$34,'1.2. Fördersätze'!$A$32:$V$68,$J68,FALSE)</f>
        <v>170</v>
      </c>
      <c r="E92" s="190">
        <f>HLOOKUP(E$34,'1.2. Fördersätze'!$A$32:$V$68,$J68,FALSE)</f>
        <v>775</v>
      </c>
      <c r="F92" s="286">
        <f>HLOOKUP(F$34,'1.2. Fördersätze'!$A$32:$V$68,$J68,FALSE)</f>
        <v>19</v>
      </c>
      <c r="G92" s="292"/>
      <c r="H92" s="287"/>
    </row>
    <row r="93" spans="1:8" s="12" customFormat="1" ht="10.5" customHeight="1">
      <c r="A93" s="301"/>
      <c r="B93" s="194" t="str">
        <f>'1.1 Dropdown-Daten'!D$7</f>
        <v>Mittel</v>
      </c>
      <c r="C93" s="190">
        <f>HLOOKUP(C$34,'1.2. Fördersätze'!$A$32:$V$68,$J69,FALSE)</f>
        <v>114</v>
      </c>
      <c r="D93" s="190">
        <f>HLOOKUP(D$34,'1.2. Fördersätze'!$A$32:$V$68,$J69,FALSE)</f>
        <v>136</v>
      </c>
      <c r="E93" s="190">
        <f>HLOOKUP(E$34,'1.2. Fördersätze'!$A$32:$V$68,$J69,FALSE)</f>
        <v>620</v>
      </c>
      <c r="F93" s="286">
        <f>HLOOKUP(F$34,'1.2. Fördersätze'!$A$32:$V$68,$J69,FALSE)</f>
        <v>15</v>
      </c>
      <c r="G93" s="292"/>
      <c r="H93" s="287"/>
    </row>
    <row r="94" spans="1:8" s="12" customFormat="1" ht="10.5" customHeight="1">
      <c r="A94" s="302"/>
      <c r="B94" s="194" t="str">
        <f>'1.1 Dropdown-Daten'!D$8</f>
        <v>Groß</v>
      </c>
      <c r="C94" s="190">
        <f>HLOOKUP(C$34,'1.2. Fördersätze'!$A$32:$V$68,$J70,FALSE)</f>
        <v>85</v>
      </c>
      <c r="D94" s="190">
        <f>HLOOKUP(D$34,'1.2. Fördersätze'!$A$32:$V$68,$J70,FALSE)</f>
        <v>102</v>
      </c>
      <c r="E94" s="190">
        <f>HLOOKUP(E$34,'1.2. Fördersätze'!$A$32:$V$68,$J70,FALSE)</f>
        <v>465</v>
      </c>
      <c r="F94" s="286">
        <f>HLOOKUP(F$34,'1.2. Fördersätze'!$A$32:$V$68,$J70,FALSE)</f>
        <v>11</v>
      </c>
      <c r="G94" s="292"/>
      <c r="H94" s="287"/>
    </row>
    <row r="95" spans="1:8" s="12" customFormat="1" ht="10.5" customHeight="1">
      <c r="A95" s="303" t="str">
        <f>'1.1 Dropdown-Daten'!D$13</f>
        <v>(Beihilfefrei)</v>
      </c>
      <c r="B95" s="198" t="str">
        <f>_xlfn.CONCAT("(",'1.1 Dropdown-Daten'!D$6,")")</f>
        <v>(Klein)</v>
      </c>
      <c r="C95" s="191" t="str">
        <f>_xlfn.CONCAT("(",HLOOKUP(C$34,'1.2. Fördersätze'!$A$32:$V$68,$J71,FALSE),")")</f>
        <v>(186)</v>
      </c>
      <c r="D95" s="191" t="str">
        <f>_xlfn.CONCAT("(",HLOOKUP(D$34,'1.2. Fördersätze'!$A$32:$V$68,$J71,FALSE),")")</f>
        <v>(221)</v>
      </c>
      <c r="E95" s="191" t="str">
        <f>_xlfn.CONCAT("(",HLOOKUP(E$34,'1.2. Fördersätze'!$A$32:$V$68,$J71,FALSE),")")</f>
        <v>(1008)</v>
      </c>
      <c r="F95" s="293" t="str">
        <f>_xlfn.CONCAT("(",HLOOKUP(F$34,'1.2. Fördersätze'!$A$32:$V$68,$J71,FALSE),")")</f>
        <v>(25)</v>
      </c>
      <c r="G95" s="294"/>
      <c r="H95" s="295"/>
    </row>
    <row r="96" spans="1:8" s="12" customFormat="1" ht="10.5" customHeight="1">
      <c r="A96" s="304"/>
      <c r="B96" s="198" t="str">
        <f>_xlfn.CONCAT("(",'1.1 Dropdown-Daten'!D$7,")")</f>
        <v>(Mittel)</v>
      </c>
      <c r="C96" s="191" t="str">
        <f>_xlfn.CONCAT("(",HLOOKUP(C$34,'1.2. Fördersätze'!$A$32:$V$68,$J72,FALSE),")")</f>
        <v>(157)</v>
      </c>
      <c r="D96" s="191" t="str">
        <f>_xlfn.CONCAT("(",HLOOKUP(D$34,'1.2. Fördersätze'!$A$32:$V$68,$J72,FALSE),")")</f>
        <v>(187)</v>
      </c>
      <c r="E96" s="191" t="str">
        <f>_xlfn.CONCAT("(",HLOOKUP(E$34,'1.2. Fördersätze'!$A$32:$V$68,$J72,FALSE),")")</f>
        <v>(853)</v>
      </c>
      <c r="F96" s="293" t="str">
        <f>_xlfn.CONCAT("(",HLOOKUP(F$34,'1.2. Fördersätze'!$A$32:$V$68,$J72,FALSE),")")</f>
        <v>(21)</v>
      </c>
      <c r="G96" s="294"/>
      <c r="H96" s="295"/>
    </row>
    <row r="97" spans="1:8" s="12" customFormat="1" ht="10.5" customHeight="1">
      <c r="A97" s="305"/>
      <c r="B97" s="198" t="str">
        <f>_xlfn.CONCAT("(",'1.1 Dropdown-Daten'!D$8,")")</f>
        <v>(Groß)</v>
      </c>
      <c r="C97" s="191" t="str">
        <f>_xlfn.CONCAT("(",HLOOKUP(C$34,'1.2. Fördersätze'!$A$32:$V$68,$J73,FALSE),")")</f>
        <v>(143)</v>
      </c>
      <c r="D97" s="191" t="str">
        <f>_xlfn.CONCAT("(",HLOOKUP(D$34,'1.2. Fördersätze'!$A$32:$V$68,$J73,FALSE),")")</f>
        <v>(170)</v>
      </c>
      <c r="E97" s="191" t="str">
        <f>_xlfn.CONCAT("(",HLOOKUP(E$34,'1.2. Fördersätze'!$A$32:$V$68,$J73,FALSE),")")</f>
        <v>(775)</v>
      </c>
      <c r="F97" s="293" t="str">
        <f>_xlfn.CONCAT("(",HLOOKUP(F$34,'1.2. Fördersätze'!$A$32:$V$68,$J73,FALSE),")")</f>
        <v>(19)</v>
      </c>
      <c r="G97" s="294"/>
      <c r="H97" s="295"/>
    </row>
    <row r="98" spans="1:8" s="12" customFormat="1" ht="9.75" customHeight="1">
      <c r="A98" s="285" t="s">
        <v>91</v>
      </c>
      <c r="B98" s="285"/>
      <c r="C98" s="282" t="s">
        <v>95</v>
      </c>
      <c r="D98" s="282"/>
      <c r="E98" s="282"/>
      <c r="F98" s="282"/>
      <c r="G98" s="282"/>
      <c r="H98" s="296"/>
    </row>
    <row r="99" spans="1:8" s="12" customFormat="1" ht="29.25" customHeight="1">
      <c r="A99" s="283" t="s">
        <v>129</v>
      </c>
      <c r="B99" s="283"/>
      <c r="C99" s="192" t="str">
        <f>'1.2. Fördersätze'!Q$32</f>
        <v>Fenster, Fenstertüren</v>
      </c>
      <c r="D99" s="192" t="str">
        <f>'1.2. Fördersätze'!R$32</f>
        <v xml:space="preserve">Pfosten-Riegel-Konstruktionen </v>
      </c>
      <c r="E99" s="192" t="str">
        <f>'1.2. Fördersätze'!S$32</f>
        <v>Ertüchtigung Verglasungen (inkl.  Flügeltausch)</v>
      </c>
      <c r="F99" s="192" t="str">
        <f>'1.2. Fördersätze'!T$32</f>
        <v>Glasdächer, Lichtbänder und -kuppeln</v>
      </c>
      <c r="G99" s="192" t="str">
        <f>'1.2. Fördersätze'!U$32</f>
        <v>Außentüren</v>
      </c>
      <c r="H99" s="192" t="str">
        <f>'1.2. Fördersätze'!V$32</f>
        <v>Außentore</v>
      </c>
    </row>
    <row r="100" spans="1:8" s="12" customFormat="1" ht="19.5" customHeight="1">
      <c r="A100" s="193" t="str">
        <f>_xlfn.CONCAT(MID('1.1 Dropdown-Daten'!D$10,1,9),"-",MID('1.1 Dropdown-Daten'!D$10,10,30),"*")</f>
        <v>Antragsbe-rechtigung*</v>
      </c>
      <c r="B100" s="193" t="str">
        <f>_xlfn.CONCAT(MID('1.1 Dropdown-Daten'!D$5,1,8),"-",MID('1.1 Dropdown-Daten'!D$5,9,20))</f>
        <v>Unterneh-mensgröße</v>
      </c>
      <c r="C100" s="306" t="s">
        <v>164</v>
      </c>
      <c r="D100" s="307"/>
      <c r="E100" s="307"/>
      <c r="F100" s="307"/>
      <c r="G100" s="307"/>
      <c r="H100" s="308"/>
    </row>
    <row r="101" spans="1:8" s="12" customFormat="1" ht="10.5" customHeight="1">
      <c r="A101" s="284" t="str">
        <f>'1.1 Dropdown-Daten'!D$11</f>
        <v>Allgemein</v>
      </c>
      <c r="B101" s="194" t="str">
        <f>'1.1 Dropdown-Daten'!D$6</f>
        <v>Klein</v>
      </c>
      <c r="C101" s="190">
        <f>HLOOKUP(C$46,'1.2. Fördersätze'!$A$32:$V$68,$J65,FALSE)</f>
        <v>326</v>
      </c>
      <c r="D101" s="190">
        <f>HLOOKUP(D$46,'1.2. Fördersätze'!$A$32:$V$68,$J65,FALSE)</f>
        <v>785</v>
      </c>
      <c r="E101" s="190">
        <f>HLOOKUP(E$46,'1.2. Fördersätze'!$A$32:$V$68,$J65,FALSE)</f>
        <v>219</v>
      </c>
      <c r="F101" s="190">
        <f>HLOOKUP(F$46,'1.2. Fördersätze'!$A$32:$V$68,$J65,FALSE)</f>
        <v>1258</v>
      </c>
      <c r="G101" s="190">
        <f>HLOOKUP(G$46,'1.2. Fördersätze'!$A$32:$V$68,$J65,FALSE)</f>
        <v>519</v>
      </c>
      <c r="H101" s="190">
        <f>HLOOKUP(H$46,'1.2. Fördersätze'!$A$32:$V$68,$J65,FALSE)</f>
        <v>828</v>
      </c>
    </row>
    <row r="102" spans="1:8" s="12" customFormat="1" ht="10.5" customHeight="1">
      <c r="A102" s="284"/>
      <c r="B102" s="194" t="str">
        <f>'1.1 Dropdown-Daten'!D$7</f>
        <v>Mittel</v>
      </c>
      <c r="C102" s="190">
        <f>HLOOKUP(C$46,'1.2. Fördersätze'!$A$32:$V$68,$J66,FALSE)</f>
        <v>245</v>
      </c>
      <c r="D102" s="190">
        <f>HLOOKUP(D$46,'1.2. Fördersätze'!$A$32:$V$68,$J66,FALSE)</f>
        <v>589</v>
      </c>
      <c r="E102" s="190">
        <f>HLOOKUP(E$46,'1.2. Fördersätze'!$A$32:$V$68,$J66,FALSE)</f>
        <v>164</v>
      </c>
      <c r="F102" s="190">
        <f>HLOOKUP(F$46,'1.2. Fördersätze'!$A$32:$V$68,$J66,FALSE)</f>
        <v>943</v>
      </c>
      <c r="G102" s="190">
        <f>HLOOKUP(G$46,'1.2. Fördersätze'!$A$32:$V$68,$J66,FALSE)</f>
        <v>389</v>
      </c>
      <c r="H102" s="190">
        <f>HLOOKUP(H$46,'1.2. Fördersätze'!$A$32:$V$68,$J66,FALSE)</f>
        <v>621</v>
      </c>
    </row>
    <row r="103" spans="1:8" s="12" customFormat="1" ht="10.5" customHeight="1">
      <c r="A103" s="284"/>
      <c r="B103" s="194" t="str">
        <f>'1.1 Dropdown-Daten'!D$8</f>
        <v>Groß</v>
      </c>
      <c r="C103" s="190">
        <f>HLOOKUP(C$46,'1.2. Fördersätze'!$A$32:$V$68,$J67,FALSE)</f>
        <v>204</v>
      </c>
      <c r="D103" s="190">
        <f>HLOOKUP(D$46,'1.2. Fördersätze'!$A$32:$V$68,$J67,FALSE)</f>
        <v>491</v>
      </c>
      <c r="E103" s="190">
        <f>HLOOKUP(E$46,'1.2. Fördersätze'!$A$32:$V$68,$J67,FALSE)</f>
        <v>137</v>
      </c>
      <c r="F103" s="190">
        <f>HLOOKUP(F$46,'1.2. Fördersätze'!$A$32:$V$68,$J67,FALSE)</f>
        <v>786</v>
      </c>
      <c r="G103" s="190">
        <f>HLOOKUP(G$46,'1.2. Fördersätze'!$A$32:$V$68,$J67,FALSE)</f>
        <v>324</v>
      </c>
      <c r="H103" s="190">
        <f>HLOOKUP(H$46,'1.2. Fördersätze'!$A$32:$V$68,$J67,FALSE)</f>
        <v>517</v>
      </c>
    </row>
    <row r="104" spans="1:8" s="12" customFormat="1" ht="10.5" customHeight="1">
      <c r="A104" s="300" t="str">
        <f>'1.1 Dropdown-Daten'!D$12</f>
        <v>Begünstigt</v>
      </c>
      <c r="B104" s="194" t="str">
        <f>'1.1 Dropdown-Daten'!D$6</f>
        <v>Klein</v>
      </c>
      <c r="C104" s="190">
        <f>HLOOKUP(C$46,'1.2. Fördersätze'!$A$32:$V$68,$J68,FALSE)</f>
        <v>408</v>
      </c>
      <c r="D104" s="190">
        <f>HLOOKUP(D$46,'1.2. Fördersätze'!$A$32:$V$68,$J68,FALSE)</f>
        <v>982</v>
      </c>
      <c r="E104" s="190">
        <f>HLOOKUP(E$46,'1.2. Fördersätze'!$A$32:$V$68,$J68,FALSE)</f>
        <v>274</v>
      </c>
      <c r="F104" s="190">
        <f>HLOOKUP(F$46,'1.2. Fördersätze'!$A$32:$V$68,$J68,FALSE)</f>
        <v>1573</v>
      </c>
      <c r="G104" s="190">
        <f>HLOOKUP(G$46,'1.2. Fördersätze'!$A$32:$V$68,$J68,FALSE)</f>
        <v>649</v>
      </c>
      <c r="H104" s="190">
        <f>HLOOKUP(H$46,'1.2. Fördersätze'!$A$32:$V$68,$J68,FALSE)</f>
        <v>1035</v>
      </c>
    </row>
    <row r="105" spans="1:8" s="12" customFormat="1" ht="10.5" customHeight="1">
      <c r="A105" s="301"/>
      <c r="B105" s="194" t="str">
        <f>'1.1 Dropdown-Daten'!D$7</f>
        <v>Mittel</v>
      </c>
      <c r="C105" s="190">
        <f>HLOOKUP(C$46,'1.2. Fördersätze'!$A$32:$V$68,$J69,FALSE)</f>
        <v>326</v>
      </c>
      <c r="D105" s="190">
        <f>HLOOKUP(D$46,'1.2. Fördersätze'!$A$32:$V$68,$J69,FALSE)</f>
        <v>785</v>
      </c>
      <c r="E105" s="190">
        <f>HLOOKUP(E$46,'1.2. Fördersätze'!$A$32:$V$68,$J69,FALSE)</f>
        <v>219</v>
      </c>
      <c r="F105" s="190">
        <f>HLOOKUP(F$46,'1.2. Fördersätze'!$A$32:$V$68,$J69,FALSE)</f>
        <v>1258</v>
      </c>
      <c r="G105" s="190">
        <f>HLOOKUP(G$46,'1.2. Fördersätze'!$A$32:$V$68,$J69,FALSE)</f>
        <v>519</v>
      </c>
      <c r="H105" s="190">
        <f>HLOOKUP(H$46,'1.2. Fördersätze'!$A$32:$V$68,$J69,FALSE)</f>
        <v>828</v>
      </c>
    </row>
    <row r="106" spans="1:8" s="12" customFormat="1" ht="10.5" customHeight="1">
      <c r="A106" s="302"/>
      <c r="B106" s="194" t="str">
        <f>'1.1 Dropdown-Daten'!D$8</f>
        <v>Groß</v>
      </c>
      <c r="C106" s="190">
        <f>HLOOKUP(C$46,'1.2. Fördersätze'!$A$32:$V$68,$J70,FALSE)</f>
        <v>245</v>
      </c>
      <c r="D106" s="190">
        <f>HLOOKUP(D$46,'1.2. Fördersätze'!$A$32:$V$68,$J70,FALSE)</f>
        <v>589</v>
      </c>
      <c r="E106" s="190">
        <f>HLOOKUP(E$46,'1.2. Fördersätze'!$A$32:$V$68,$J70,FALSE)</f>
        <v>164</v>
      </c>
      <c r="F106" s="190">
        <f>HLOOKUP(F$46,'1.2. Fördersätze'!$A$32:$V$68,$J70,FALSE)</f>
        <v>943</v>
      </c>
      <c r="G106" s="190">
        <f>HLOOKUP(G$46,'1.2. Fördersätze'!$A$32:$V$68,$J70,FALSE)</f>
        <v>389</v>
      </c>
      <c r="H106" s="190">
        <f>HLOOKUP(H$46,'1.2. Fördersätze'!$A$32:$V$68,$J70,FALSE)</f>
        <v>621</v>
      </c>
    </row>
    <row r="107" spans="1:8" s="12" customFormat="1" ht="10.5" customHeight="1">
      <c r="A107" s="303" t="str">
        <f>'1.1 Dropdown-Daten'!D$13</f>
        <v>(Beihilfefrei)</v>
      </c>
      <c r="B107" s="198" t="str">
        <f>_xlfn.CONCAT("(",'1.1 Dropdown-Daten'!D$6,")")</f>
        <v>(Klein)</v>
      </c>
      <c r="C107" s="191" t="str">
        <f>_xlfn.CONCAT("(",HLOOKUP(C$46,'1.2. Fördersätze'!$A$32:$V$68,$J71,FALSE),")")</f>
        <v>(531)</v>
      </c>
      <c r="D107" s="191" t="str">
        <f>_xlfn.CONCAT("(",HLOOKUP(D$46,'1.2. Fördersätze'!$A$32:$V$68,$J71,FALSE),")")</f>
        <v>(1277)</v>
      </c>
      <c r="E107" s="191" t="str">
        <f>_xlfn.CONCAT("(",HLOOKUP(E$46,'1.2. Fördersätze'!$A$32:$V$68,$J71,FALSE),")")</f>
        <v>(356)</v>
      </c>
      <c r="F107" s="191" t="str">
        <f>_xlfn.CONCAT("(",HLOOKUP(F$46,'1.2. Fördersätze'!$A$32:$V$68,$J71,FALSE),")")</f>
        <v>(2045)</v>
      </c>
      <c r="G107" s="191" t="str">
        <f>_xlfn.CONCAT("(",HLOOKUP(G$46,'1.2. Fördersätze'!$A$32:$V$68,$J71,FALSE),")")</f>
        <v>(844)</v>
      </c>
      <c r="H107" s="191" t="str">
        <f>_xlfn.CONCAT("(",HLOOKUP(H$46,'1.2. Fördersätze'!$A$32:$V$68,$J71,FALSE),")")</f>
        <v>(1346)</v>
      </c>
    </row>
    <row r="108" spans="1:8" s="12" customFormat="1" ht="10.5" customHeight="1">
      <c r="A108" s="304"/>
      <c r="B108" s="198" t="str">
        <f>_xlfn.CONCAT("(",'1.1 Dropdown-Daten'!D$7,")")</f>
        <v>(Mittel)</v>
      </c>
      <c r="C108" s="191" t="str">
        <f>_xlfn.CONCAT("(",HLOOKUP(C$46,'1.2. Fördersätze'!$A$32:$V$68,$J72,FALSE),")")</f>
        <v>(449)</v>
      </c>
      <c r="D108" s="191" t="str">
        <f>_xlfn.CONCAT("(",HLOOKUP(D$46,'1.2. Fördersätze'!$A$32:$V$68,$J72,FALSE),")")</f>
        <v>(1080)</v>
      </c>
      <c r="E108" s="191" t="str">
        <f>_xlfn.CONCAT("(",HLOOKUP(E$46,'1.2. Fördersätze'!$A$32:$V$68,$J72,FALSE),")")</f>
        <v>(301)</v>
      </c>
      <c r="F108" s="191" t="str">
        <f>_xlfn.CONCAT("(",HLOOKUP(F$46,'1.2. Fördersätze'!$A$32:$V$68,$J72,FALSE),")")</f>
        <v>(1730)</v>
      </c>
      <c r="G108" s="191" t="str">
        <f>_xlfn.CONCAT("(",HLOOKUP(G$46,'1.2. Fördersätze'!$A$32:$V$68,$J72,FALSE),")")</f>
        <v>(714)</v>
      </c>
      <c r="H108" s="191" t="str">
        <f>_xlfn.CONCAT("(",HLOOKUP(H$46,'1.2. Fördersätze'!$A$32:$V$68,$J72,FALSE),")")</f>
        <v>(1139)</v>
      </c>
    </row>
    <row r="109" spans="1:8" s="12" customFormat="1" ht="10.5" customHeight="1">
      <c r="A109" s="305"/>
      <c r="B109" s="198" t="str">
        <f>_xlfn.CONCAT("(",'1.1 Dropdown-Daten'!D$8,")")</f>
        <v>(Groß)</v>
      </c>
      <c r="C109" s="191" t="str">
        <f>_xlfn.CONCAT("(",HLOOKUP(C$46,'1.2. Fördersätze'!$A$32:$V$68,$J73,FALSE),")")</f>
        <v>(408)</v>
      </c>
      <c r="D109" s="191" t="str">
        <f>_xlfn.CONCAT("(",HLOOKUP(D$46,'1.2. Fördersätze'!$A$32:$V$68,$J73,FALSE),")")</f>
        <v>(982)</v>
      </c>
      <c r="E109" s="191" t="str">
        <f>_xlfn.CONCAT("(",HLOOKUP(E$46,'1.2. Fördersätze'!$A$32:$V$68,$J73,FALSE),")")</f>
        <v>(274)</v>
      </c>
      <c r="F109" s="191" t="str">
        <f>_xlfn.CONCAT("(",HLOOKUP(F$46,'1.2. Fördersätze'!$A$32:$V$68,$J73,FALSE),")")</f>
        <v>(1573)</v>
      </c>
      <c r="G109" s="191" t="str">
        <f>_xlfn.CONCAT("(",HLOOKUP(G$46,'1.2. Fördersätze'!$A$32:$V$68,$J73,FALSE),")")</f>
        <v>(649)</v>
      </c>
      <c r="H109" s="191" t="str">
        <f>_xlfn.CONCAT("(",HLOOKUP(H$46,'1.2. Fördersätze'!$A$32:$V$68,$J73,FALSE),")")</f>
        <v>(1035)</v>
      </c>
    </row>
    <row r="110" spans="1:8" ht="12.75" customHeight="1">
      <c r="A110" s="196" t="s">
        <v>165</v>
      </c>
      <c r="B110" s="196"/>
      <c r="C110" s="196"/>
      <c r="D110" s="196"/>
      <c r="E110" s="196"/>
      <c r="F110" s="196"/>
      <c r="G110" s="196"/>
      <c r="H110" s="196"/>
    </row>
    <row r="112" spans="1:8" ht="15">
      <c r="A112" s="1" t="str">
        <f>'1.1 Dropdown-Daten'!F9</f>
        <v>EG70EE mit vorgefertigten Elementen</v>
      </c>
      <c r="C112" s="185"/>
      <c r="E112" s="1"/>
    </row>
    <row r="114" spans="1:12" s="12" customFormat="1" ht="9.75" customHeight="1">
      <c r="A114" s="285" t="s">
        <v>91</v>
      </c>
      <c r="B114" s="285"/>
      <c r="C114" s="282" t="s">
        <v>92</v>
      </c>
      <c r="D114" s="282"/>
      <c r="E114" s="282"/>
      <c r="F114" s="282"/>
      <c r="G114" s="282"/>
      <c r="H114" s="282"/>
      <c r="J114" s="100" t="s">
        <v>163</v>
      </c>
    </row>
    <row r="115" spans="1:12" s="12" customFormat="1" ht="29.25" customHeight="1">
      <c r="A115" s="283" t="s">
        <v>129</v>
      </c>
      <c r="B115" s="283"/>
      <c r="C115" s="192" t="str">
        <f>'1.2. Fördersätze'!D$32</f>
        <v>WDVS</v>
      </c>
      <c r="D115" s="192" t="str">
        <f>'1.2. Fördersätze'!E$32</f>
        <v>Pfosten-Riegel-Konstruktionen vor Außenwänden</v>
      </c>
      <c r="E115" s="192" t="str">
        <f>'1.2. Fördersätze'!F$32</f>
        <v>Kerndämmung (bei zweischaligem Mauerwerk)</v>
      </c>
      <c r="F115" s="192" t="str">
        <f>'1.2. Fördersätze'!G$32</f>
        <v>Kerndämmung (hinter Vorhangfassaden)</v>
      </c>
      <c r="G115" s="289" t="str">
        <f>'1.2. Fördersätze'!H$32</f>
        <v>Innendämmung von Außenwänden</v>
      </c>
      <c r="H115" s="289"/>
    </row>
    <row r="116" spans="1:12" s="12" customFormat="1" ht="19.5" customHeight="1">
      <c r="A116" s="193" t="str">
        <f>_xlfn.CONCAT(MID('1.1 Dropdown-Daten'!D$10,1,9),"-",MID('1.1 Dropdown-Daten'!D$10,10,30),"*")</f>
        <v>Antragsbe-rechtigung*</v>
      </c>
      <c r="B116" s="193" t="str">
        <f>_xlfn.CONCAT(MID('1.1 Dropdown-Daten'!D$5,1,8),"-",MID('1.1 Dropdown-Daten'!D$5,9,20))</f>
        <v>Unterneh-mensgröße</v>
      </c>
      <c r="C116" s="288" t="s">
        <v>164</v>
      </c>
      <c r="D116" s="288"/>
      <c r="E116" s="288"/>
      <c r="F116" s="288"/>
      <c r="G116" s="288"/>
      <c r="H116" s="288"/>
      <c r="J116" s="182" t="str">
        <f>A112</f>
        <v>EG70EE mit vorgefertigten Elementen</v>
      </c>
      <c r="K116" s="182"/>
      <c r="L116" s="182"/>
    </row>
    <row r="117" spans="1:12" s="12" customFormat="1" ht="10.5" customHeight="1">
      <c r="A117" s="284" t="str">
        <f>'1.1 Dropdown-Daten'!D$11</f>
        <v>Allgemein</v>
      </c>
      <c r="B117" s="194" t="str">
        <f>'1.1 Dropdown-Daten'!D$6</f>
        <v>Klein</v>
      </c>
      <c r="C117" s="190">
        <f>HLOOKUP(C$10,'1.2. Fördersätze'!$A$32:$V$68,$J117,FALSE)</f>
        <v>110</v>
      </c>
      <c r="D117" s="190">
        <f>HLOOKUP(D$10,'1.2. Fördersätze'!$A$32:$V$68,$J117,FALSE)</f>
        <v>161</v>
      </c>
      <c r="E117" s="190">
        <f>HLOOKUP(E$10,'1.2. Fördersätze'!$A$32:$V$68,$J117,FALSE)</f>
        <v>14</v>
      </c>
      <c r="F117" s="190">
        <f>HLOOKUP(F$10,'1.2. Fördersätze'!$A$32:$V$68,$J117,FALSE)</f>
        <v>57</v>
      </c>
      <c r="G117" s="286">
        <f>HLOOKUP(G$10,'1.2. Fördersätze'!$A$32:$V$68,$J117,FALSE)</f>
        <v>110</v>
      </c>
      <c r="H117" s="291"/>
      <c r="J117" s="12">
        <v>29</v>
      </c>
    </row>
    <row r="118" spans="1:12" s="12" customFormat="1" ht="10.5" customHeight="1">
      <c r="A118" s="284"/>
      <c r="B118" s="194" t="str">
        <f>'1.1 Dropdown-Daten'!D$7</f>
        <v>Mittel</v>
      </c>
      <c r="C118" s="190">
        <f>HLOOKUP(C$10,'1.2. Fördersätze'!$A$32:$V$68,$J118,FALSE)</f>
        <v>88</v>
      </c>
      <c r="D118" s="190">
        <f>HLOOKUP(D$10,'1.2. Fördersätze'!$A$32:$V$68,$J118,FALSE)</f>
        <v>128</v>
      </c>
      <c r="E118" s="190">
        <f>HLOOKUP(E$10,'1.2. Fördersätze'!$A$32:$V$68,$J118,FALSE)</f>
        <v>11</v>
      </c>
      <c r="F118" s="190">
        <f>HLOOKUP(F$10,'1.2. Fördersätze'!$A$32:$V$68,$J118,FALSE)</f>
        <v>45</v>
      </c>
      <c r="G118" s="286">
        <f>HLOOKUP(G$10,'1.2. Fördersätze'!$A$32:$V$68,$J118,FALSE)</f>
        <v>88</v>
      </c>
      <c r="H118" s="287"/>
      <c r="J118" s="12">
        <v>30</v>
      </c>
    </row>
    <row r="119" spans="1:12" s="12" customFormat="1" ht="10.5" customHeight="1">
      <c r="A119" s="284"/>
      <c r="B119" s="194" t="str">
        <f>'1.1 Dropdown-Daten'!D$8</f>
        <v>Groß</v>
      </c>
      <c r="C119" s="190">
        <f>HLOOKUP(C$10,'1.2. Fördersätze'!$A$32:$V$68,$J119,FALSE)</f>
        <v>66</v>
      </c>
      <c r="D119" s="190">
        <f>HLOOKUP(D$10,'1.2. Fördersätze'!$A$32:$V$68,$J119,FALSE)</f>
        <v>96</v>
      </c>
      <c r="E119" s="190">
        <f>HLOOKUP(E$10,'1.2. Fördersätze'!$A$32:$V$68,$J119,FALSE)</f>
        <v>8</v>
      </c>
      <c r="F119" s="190">
        <f>HLOOKUP(F$10,'1.2. Fördersätze'!$A$32:$V$68,$J119,FALSE)</f>
        <v>34</v>
      </c>
      <c r="G119" s="286">
        <f>HLOOKUP(G$10,'1.2. Fördersätze'!$A$32:$V$68,$J119,FALSE)</f>
        <v>66</v>
      </c>
      <c r="H119" s="287"/>
      <c r="J119" s="12">
        <v>31</v>
      </c>
    </row>
    <row r="120" spans="1:12" s="12" customFormat="1" ht="10.5" customHeight="1">
      <c r="A120" s="300" t="str">
        <f>'1.1 Dropdown-Daten'!D$12</f>
        <v>Begünstigt</v>
      </c>
      <c r="B120" s="194" t="str">
        <f>'1.1 Dropdown-Daten'!D$6</f>
        <v>Klein</v>
      </c>
      <c r="C120" s="190">
        <f>HLOOKUP(C$10,'1.2. Fördersätze'!$A$32:$V$68,$J120,FALSE)</f>
        <v>110</v>
      </c>
      <c r="D120" s="190">
        <f>HLOOKUP(D$10,'1.2. Fördersätze'!$A$32:$V$68,$J120,FALSE)</f>
        <v>161</v>
      </c>
      <c r="E120" s="190">
        <f>HLOOKUP(E$10,'1.2. Fördersätze'!$A$32:$V$68,$J120,FALSE)</f>
        <v>14</v>
      </c>
      <c r="F120" s="190">
        <f>HLOOKUP(F$10,'1.2. Fördersätze'!$A$32:$V$68,$J120,FALSE)</f>
        <v>57</v>
      </c>
      <c r="G120" s="286">
        <f>HLOOKUP(G$10,'1.2. Fördersätze'!$A$32:$V$68,$J120,FALSE)</f>
        <v>110</v>
      </c>
      <c r="H120" s="287"/>
      <c r="J120" s="12">
        <v>32</v>
      </c>
    </row>
    <row r="121" spans="1:12" s="12" customFormat="1" ht="10.5" customHeight="1">
      <c r="A121" s="301"/>
      <c r="B121" s="194" t="str">
        <f>'1.1 Dropdown-Daten'!D$7</f>
        <v>Mittel</v>
      </c>
      <c r="C121" s="190">
        <f>HLOOKUP(C$10,'1.2. Fördersätze'!$A$32:$V$68,$J121,FALSE)</f>
        <v>88</v>
      </c>
      <c r="D121" s="190">
        <f>HLOOKUP(D$10,'1.2. Fördersätze'!$A$32:$V$68,$J121,FALSE)</f>
        <v>128</v>
      </c>
      <c r="E121" s="190">
        <f>HLOOKUP(E$10,'1.2. Fördersätze'!$A$32:$V$68,$J121,FALSE)</f>
        <v>11</v>
      </c>
      <c r="F121" s="190">
        <f>HLOOKUP(F$10,'1.2. Fördersätze'!$A$32:$V$68,$J121,FALSE)</f>
        <v>45</v>
      </c>
      <c r="G121" s="286">
        <f>HLOOKUP(G$10,'1.2. Fördersätze'!$A$32:$V$68,$J121,FALSE)</f>
        <v>88</v>
      </c>
      <c r="H121" s="287"/>
      <c r="J121" s="12">
        <v>33</v>
      </c>
    </row>
    <row r="122" spans="1:12" s="12" customFormat="1" ht="10.5" customHeight="1">
      <c r="A122" s="302"/>
      <c r="B122" s="194" t="str">
        <f>'1.1 Dropdown-Daten'!D$8</f>
        <v>Groß</v>
      </c>
      <c r="C122" s="190">
        <f>HLOOKUP(C$10,'1.2. Fördersätze'!$A$32:$V$68,$J122,FALSE)</f>
        <v>66</v>
      </c>
      <c r="D122" s="190">
        <f>HLOOKUP(D$10,'1.2. Fördersätze'!$A$32:$V$68,$J122,FALSE)</f>
        <v>96</v>
      </c>
      <c r="E122" s="190">
        <f>HLOOKUP(E$10,'1.2. Fördersätze'!$A$32:$V$68,$J122,FALSE)</f>
        <v>8</v>
      </c>
      <c r="F122" s="190">
        <f>HLOOKUP(F$10,'1.2. Fördersätze'!$A$32:$V$68,$J122,FALSE)</f>
        <v>34</v>
      </c>
      <c r="G122" s="286">
        <f>HLOOKUP(G$10,'1.2. Fördersätze'!$A$32:$V$68,$J122,FALSE)</f>
        <v>66</v>
      </c>
      <c r="H122" s="287"/>
      <c r="J122" s="12">
        <v>34</v>
      </c>
    </row>
    <row r="123" spans="1:12" s="169" customFormat="1" ht="10.5" customHeight="1">
      <c r="A123" s="303" t="str">
        <f>'1.1 Dropdown-Daten'!D$13</f>
        <v>(Beihilfefrei)</v>
      </c>
      <c r="B123" s="198" t="str">
        <f>_xlfn.CONCAT("(",'1.1 Dropdown-Daten'!D$6,")")</f>
        <v>(Klein)</v>
      </c>
      <c r="C123" s="191" t="str">
        <f>_xlfn.CONCAT("(",HLOOKUP(C$10,'1.2. Fördersätze'!$A$32:$V$68,$J123,FALSE),")")</f>
        <v>(166)</v>
      </c>
      <c r="D123" s="191" t="str">
        <f>_xlfn.CONCAT("(",HLOOKUP(D$10,'1.2. Fördersätze'!$A$32:$V$68,$J123,FALSE),")")</f>
        <v>(241)</v>
      </c>
      <c r="E123" s="191" t="str">
        <f>_xlfn.CONCAT("(",HLOOKUP(E$10,'1.2. Fördersätze'!$A$32:$V$68,$J123,FALSE),")")</f>
        <v>(22)</v>
      </c>
      <c r="F123" s="191" t="str">
        <f>_xlfn.CONCAT("(",HLOOKUP(F$10,'1.2. Fördersätze'!$A$32:$V$68,$J123,FALSE),")")</f>
        <v>(85)</v>
      </c>
      <c r="G123" s="293" t="str">
        <f>_xlfn.CONCAT("(",HLOOKUP(G$10,'1.2. Fördersätze'!$A$32:$V$68,$J123,FALSE),")")</f>
        <v>(166)</v>
      </c>
      <c r="H123" s="287"/>
      <c r="I123" s="12"/>
      <c r="J123" s="12">
        <v>35</v>
      </c>
      <c r="K123" s="12"/>
      <c r="L123" s="12"/>
    </row>
    <row r="124" spans="1:12" s="169" customFormat="1" ht="10.5" customHeight="1">
      <c r="A124" s="304"/>
      <c r="B124" s="198" t="str">
        <f>_xlfn.CONCAT("(",'1.1 Dropdown-Daten'!D$7,")")</f>
        <v>(Mittel)</v>
      </c>
      <c r="C124" s="191" t="str">
        <f>_xlfn.CONCAT("(",HLOOKUP(C$10,'1.2. Fördersätze'!$A$32:$V$68,$J124,FALSE),")")</f>
        <v>(144)</v>
      </c>
      <c r="D124" s="191" t="str">
        <f>_xlfn.CONCAT("(",HLOOKUP(D$10,'1.2. Fördersätze'!$A$32:$V$68,$J124,FALSE),")")</f>
        <v>(209)</v>
      </c>
      <c r="E124" s="191" t="str">
        <f>_xlfn.CONCAT("(",HLOOKUP(E$10,'1.2. Fördersätze'!$A$32:$V$68,$J124,FALSE),")")</f>
        <v>(19)</v>
      </c>
      <c r="F124" s="191" t="str">
        <f>_xlfn.CONCAT("(",HLOOKUP(F$10,'1.2. Fördersätze'!$A$32:$V$68,$J124,FALSE),")")</f>
        <v>(74)</v>
      </c>
      <c r="G124" s="293" t="str">
        <f>_xlfn.CONCAT("(",HLOOKUP(G$10,'1.2. Fördersätze'!$A$32:$V$68,$J124,FALSE),")")</f>
        <v>(143)</v>
      </c>
      <c r="H124" s="287"/>
      <c r="I124" s="12"/>
      <c r="J124" s="12">
        <v>36</v>
      </c>
      <c r="K124" s="12"/>
      <c r="L124" s="12"/>
    </row>
    <row r="125" spans="1:12" s="169" customFormat="1" ht="10.5" customHeight="1">
      <c r="A125" s="305"/>
      <c r="B125" s="198" t="str">
        <f>_xlfn.CONCAT("(",'1.1 Dropdown-Daten'!D$8,")")</f>
        <v>(Groß)</v>
      </c>
      <c r="C125" s="191" t="str">
        <f>_xlfn.CONCAT("(",HLOOKUP(C$10,'1.2. Fördersätze'!$A$32:$V$68,$J125,FALSE),")")</f>
        <v>(133)</v>
      </c>
      <c r="D125" s="191" t="str">
        <f>_xlfn.CONCAT("(",HLOOKUP(D$10,'1.2. Fördersätze'!$A$32:$V$68,$J125,FALSE),")")</f>
        <v>(193)</v>
      </c>
      <c r="E125" s="191" t="str">
        <f>_xlfn.CONCAT("(",HLOOKUP(E$10,'1.2. Fördersätze'!$A$32:$V$68,$J125,FALSE),")")</f>
        <v>(17)</v>
      </c>
      <c r="F125" s="191" t="str">
        <f>_xlfn.CONCAT("(",HLOOKUP(F$10,'1.2. Fördersätze'!$A$32:$V$68,$J125,FALSE),")")</f>
        <v>(68)</v>
      </c>
      <c r="G125" s="293" t="str">
        <f>_xlfn.CONCAT("(",HLOOKUP(G$10,'1.2. Fördersätze'!$A$32:$V$68,$J125,FALSE),")")</f>
        <v>(132)</v>
      </c>
      <c r="H125" s="287"/>
      <c r="I125" s="12"/>
      <c r="J125" s="12">
        <v>37</v>
      </c>
      <c r="K125" s="12"/>
      <c r="L125" s="12"/>
    </row>
    <row r="126" spans="1:12" s="12" customFormat="1" ht="9.75" customHeight="1">
      <c r="A126" s="285" t="s">
        <v>91</v>
      </c>
      <c r="B126" s="285"/>
      <c r="C126" s="282" t="s">
        <v>93</v>
      </c>
      <c r="D126" s="282"/>
      <c r="E126" s="282"/>
      <c r="F126" s="282"/>
      <c r="G126" s="282"/>
      <c r="H126" s="282"/>
    </row>
    <row r="127" spans="1:12" s="12" customFormat="1" ht="29.25" customHeight="1">
      <c r="A127" s="283" t="s">
        <v>129</v>
      </c>
      <c r="B127" s="283"/>
      <c r="C127" s="192" t="str">
        <f>'1.2. Fördersätze'!I$32</f>
        <v>Kellerdecke gegen Unbeheizt / Sohle gegen Erdreich</v>
      </c>
      <c r="D127" s="192" t="str">
        <f>'1.2. Fördersätze'!J$32</f>
        <v>Decken nach Unten gegen Außenluft</v>
      </c>
      <c r="E127" s="192" t="s">
        <v>103</v>
      </c>
      <c r="F127" s="289" t="str">
        <f>'1.2. Fördersätze'!L$32</f>
        <v>Wände gegen unbeheizt oder Erdreich</v>
      </c>
      <c r="G127" s="289"/>
      <c r="H127" s="289"/>
    </row>
    <row r="128" spans="1:12" s="12" customFormat="1" ht="19.5" customHeight="1">
      <c r="A128" s="193" t="str">
        <f>_xlfn.CONCAT(MID('1.1 Dropdown-Daten'!D$10,1,9),"-",MID('1.1 Dropdown-Daten'!D$10,10,30),"*")</f>
        <v>Antragsbe-rechtigung*</v>
      </c>
      <c r="B128" s="193" t="str">
        <f>_xlfn.CONCAT(MID('1.1 Dropdown-Daten'!D$5,1,8),"-",MID('1.1 Dropdown-Daten'!D$5,9,20))</f>
        <v>Unterneh-mensgröße</v>
      </c>
      <c r="C128" s="288" t="s">
        <v>164</v>
      </c>
      <c r="D128" s="288"/>
      <c r="E128" s="288"/>
      <c r="F128" s="288"/>
      <c r="G128" s="288"/>
      <c r="H128" s="288"/>
    </row>
    <row r="129" spans="1:8" s="12" customFormat="1" ht="10.5" customHeight="1">
      <c r="A129" s="284" t="str">
        <f>'1.1 Dropdown-Daten'!D$11</f>
        <v>Allgemein</v>
      </c>
      <c r="B129" s="194" t="str">
        <f>'1.1 Dropdown-Daten'!D$6</f>
        <v>Klein</v>
      </c>
      <c r="C129" s="190">
        <f>HLOOKUP(C$22,'1.2. Fördersätze'!$A$32:$V$68,$J117,FALSE)</f>
        <v>35</v>
      </c>
      <c r="D129" s="190">
        <f>HLOOKUP(D$22,'1.2. Fördersätze'!$A$32:$V$68,$J117,FALSE)</f>
        <v>34</v>
      </c>
      <c r="E129" s="190">
        <f>HLOOKUP(E$22,'1.2. Fördersätze'!$A$32:$V$68,$J117,FALSE)</f>
        <v>63</v>
      </c>
      <c r="F129" s="286">
        <f>HLOOKUP(F$22,'1.2. Fördersätze'!$A$32:$V$68,$J117,FALSE)</f>
        <v>125</v>
      </c>
      <c r="G129" s="290"/>
      <c r="H129" s="291"/>
    </row>
    <row r="130" spans="1:8" s="12" customFormat="1" ht="10.5" customHeight="1">
      <c r="A130" s="284"/>
      <c r="B130" s="194" t="str">
        <f>'1.1 Dropdown-Daten'!D$7</f>
        <v>Mittel</v>
      </c>
      <c r="C130" s="190">
        <f>HLOOKUP(C$22,'1.2. Fördersätze'!$A$32:$V$68,$J118,FALSE)</f>
        <v>28</v>
      </c>
      <c r="D130" s="190">
        <f>HLOOKUP(D$22,'1.2. Fördersätze'!$A$32:$V$68,$J118,FALSE)</f>
        <v>27</v>
      </c>
      <c r="E130" s="190">
        <f>HLOOKUP(E$22,'1.2. Fördersätze'!$A$32:$V$68,$J118,FALSE)</f>
        <v>50</v>
      </c>
      <c r="F130" s="286">
        <f>HLOOKUP(F$22,'1.2. Fördersätze'!$A$32:$V$68,$J118,FALSE)</f>
        <v>100</v>
      </c>
      <c r="G130" s="292"/>
      <c r="H130" s="287"/>
    </row>
    <row r="131" spans="1:8" s="12" customFormat="1" ht="10.5" customHeight="1">
      <c r="A131" s="284"/>
      <c r="B131" s="194" t="str">
        <f>'1.1 Dropdown-Daten'!D$8</f>
        <v>Groß</v>
      </c>
      <c r="C131" s="190">
        <f>HLOOKUP(C$22,'1.2. Fördersätze'!$A$32:$V$68,$J119,FALSE)</f>
        <v>21</v>
      </c>
      <c r="D131" s="190">
        <f>HLOOKUP(D$22,'1.2. Fördersätze'!$A$32:$V$68,$J119,FALSE)</f>
        <v>20</v>
      </c>
      <c r="E131" s="190">
        <f>HLOOKUP(E$22,'1.2. Fördersätze'!$A$32:$V$68,$J119,FALSE)</f>
        <v>38</v>
      </c>
      <c r="F131" s="286">
        <f>HLOOKUP(F$22,'1.2. Fördersätze'!$A$32:$V$68,$J119,FALSE)</f>
        <v>75</v>
      </c>
      <c r="G131" s="292"/>
      <c r="H131" s="287"/>
    </row>
    <row r="132" spans="1:8" s="12" customFormat="1" ht="10.5" customHeight="1">
      <c r="A132" s="300" t="str">
        <f>'1.1 Dropdown-Daten'!D$12</f>
        <v>Begünstigt</v>
      </c>
      <c r="B132" s="194" t="str">
        <f>'1.1 Dropdown-Daten'!D$6</f>
        <v>Klein</v>
      </c>
      <c r="C132" s="190">
        <f>HLOOKUP(C$22,'1.2. Fördersätze'!$A$32:$V$68,$J120,FALSE)</f>
        <v>35</v>
      </c>
      <c r="D132" s="190">
        <f>HLOOKUP(D$22,'1.2. Fördersätze'!$A$32:$V$68,$J120,FALSE)</f>
        <v>34</v>
      </c>
      <c r="E132" s="190">
        <f>HLOOKUP(E$22,'1.2. Fördersätze'!$A$32:$V$68,$J120,FALSE)</f>
        <v>63</v>
      </c>
      <c r="F132" s="286">
        <f>HLOOKUP(F$22,'1.2. Fördersätze'!$A$32:$V$68,$J120,FALSE)</f>
        <v>125</v>
      </c>
      <c r="G132" s="292"/>
      <c r="H132" s="287"/>
    </row>
    <row r="133" spans="1:8" s="12" customFormat="1" ht="10.5" customHeight="1">
      <c r="A133" s="301"/>
      <c r="B133" s="194" t="str">
        <f>'1.1 Dropdown-Daten'!D$7</f>
        <v>Mittel</v>
      </c>
      <c r="C133" s="190">
        <f>HLOOKUP(C$22,'1.2. Fördersätze'!$A$32:$V$68,$J121,FALSE)</f>
        <v>28</v>
      </c>
      <c r="D133" s="190">
        <f>HLOOKUP(D$22,'1.2. Fördersätze'!$A$32:$V$68,$J121,FALSE)</f>
        <v>27</v>
      </c>
      <c r="E133" s="190">
        <f>HLOOKUP(E$22,'1.2. Fördersätze'!$A$32:$V$68,$J121,FALSE)</f>
        <v>50</v>
      </c>
      <c r="F133" s="286">
        <f>HLOOKUP(F$22,'1.2. Fördersätze'!$A$32:$V$68,$J121,FALSE)</f>
        <v>100</v>
      </c>
      <c r="G133" s="292"/>
      <c r="H133" s="287"/>
    </row>
    <row r="134" spans="1:8" s="12" customFormat="1" ht="10.5" customHeight="1">
      <c r="A134" s="302"/>
      <c r="B134" s="194" t="str">
        <f>'1.1 Dropdown-Daten'!D$8</f>
        <v>Groß</v>
      </c>
      <c r="C134" s="190">
        <f>HLOOKUP(C$22,'1.2. Fördersätze'!$A$32:$V$68,$J122,FALSE)</f>
        <v>21</v>
      </c>
      <c r="D134" s="190">
        <f>HLOOKUP(D$22,'1.2. Fördersätze'!$A$32:$V$68,$J122,FALSE)</f>
        <v>20</v>
      </c>
      <c r="E134" s="190">
        <f>HLOOKUP(E$22,'1.2. Fördersätze'!$A$32:$V$68,$J122,FALSE)</f>
        <v>38</v>
      </c>
      <c r="F134" s="286">
        <f>HLOOKUP(F$22,'1.2. Fördersätze'!$A$32:$V$68,$J122,FALSE)</f>
        <v>75</v>
      </c>
      <c r="G134" s="292"/>
      <c r="H134" s="287"/>
    </row>
    <row r="135" spans="1:8" s="12" customFormat="1" ht="10.5" customHeight="1">
      <c r="A135" s="303" t="str">
        <f>'1.1 Dropdown-Daten'!D$13</f>
        <v>(Beihilfefrei)</v>
      </c>
      <c r="B135" s="198" t="str">
        <f>_xlfn.CONCAT("(",'1.1 Dropdown-Daten'!D$6,")")</f>
        <v>(Klein)</v>
      </c>
      <c r="C135" s="191" t="str">
        <f>_xlfn.CONCAT("(",HLOOKUP(C$22,'1.2. Fördersätze'!$A$32:$V$68,$J123,FALSE),")")</f>
        <v>(52)</v>
      </c>
      <c r="D135" s="191" t="str">
        <f>_xlfn.CONCAT("(",HLOOKUP(D$22,'1.2. Fördersätze'!$A$32:$V$68,$J123,FALSE),")")</f>
        <v>(51)</v>
      </c>
      <c r="E135" s="191" t="str">
        <f>_xlfn.CONCAT("(",HLOOKUP(E$22,'1.2. Fördersätze'!$A$32:$V$68,$J123,FALSE),")")</f>
        <v>(95)</v>
      </c>
      <c r="F135" s="293" t="str">
        <f>_xlfn.CONCAT("(",HLOOKUP(F$22,'1.2. Fördersätze'!$A$32:$V$68,$J123,FALSE),")")</f>
        <v>(187)</v>
      </c>
      <c r="G135" s="294"/>
      <c r="H135" s="295"/>
    </row>
    <row r="136" spans="1:8" s="12" customFormat="1" ht="10.5" customHeight="1">
      <c r="A136" s="304"/>
      <c r="B136" s="198" t="str">
        <f>_xlfn.CONCAT("(",'1.1 Dropdown-Daten'!D$7,")")</f>
        <v>(Mittel)</v>
      </c>
      <c r="C136" s="191" t="str">
        <f>_xlfn.CONCAT("(",HLOOKUP(C$22,'1.2. Fördersätze'!$A$32:$V$68,$J124,FALSE),")")</f>
        <v>(45)</v>
      </c>
      <c r="D136" s="191" t="str">
        <f>_xlfn.CONCAT("(",HLOOKUP(D$22,'1.2. Fördersätze'!$A$32:$V$68,$J124,FALSE),")")</f>
        <v>(44)</v>
      </c>
      <c r="E136" s="191" t="str">
        <f>_xlfn.CONCAT("(",HLOOKUP(E$22,'1.2. Fördersätze'!$A$32:$V$68,$J124,FALSE),")")</f>
        <v>(82)</v>
      </c>
      <c r="F136" s="293" t="str">
        <f>_xlfn.CONCAT("(",HLOOKUP(F$22,'1.2. Fördersätze'!$A$32:$V$68,$J124,FALSE),")")</f>
        <v>(162)</v>
      </c>
      <c r="G136" s="298"/>
      <c r="H136" s="299"/>
    </row>
    <row r="137" spans="1:8" s="12" customFormat="1" ht="10.5" customHeight="1">
      <c r="A137" s="305"/>
      <c r="B137" s="198" t="str">
        <f>_xlfn.CONCAT("(",'1.1 Dropdown-Daten'!D$8,")")</f>
        <v>(Groß)</v>
      </c>
      <c r="C137" s="191" t="str">
        <f>_xlfn.CONCAT("(",HLOOKUP(C$22,'1.2. Fördersätze'!$A$32:$V$68,$J125,FALSE),")")</f>
        <v>(42)</v>
      </c>
      <c r="D137" s="191" t="str">
        <f>_xlfn.CONCAT("(",HLOOKUP(D$22,'1.2. Fördersätze'!$A$32:$V$68,$J125,FALSE),")")</f>
        <v>(41)</v>
      </c>
      <c r="E137" s="191" t="str">
        <f>_xlfn.CONCAT("(",HLOOKUP(E$22,'1.2. Fördersätze'!$A$32:$V$68,$J125,FALSE),")")</f>
        <v>(76)</v>
      </c>
      <c r="F137" s="293" t="str">
        <f>_xlfn.CONCAT("(",HLOOKUP(F$22,'1.2. Fördersätze'!$A$32:$V$68,$J125,FALSE),")")</f>
        <v>(150)</v>
      </c>
      <c r="G137" s="298"/>
      <c r="H137" s="299"/>
    </row>
    <row r="138" spans="1:8" s="12" customFormat="1" ht="9.75" customHeight="1">
      <c r="A138" s="285" t="s">
        <v>91</v>
      </c>
      <c r="B138" s="285"/>
      <c r="C138" s="282" t="s">
        <v>131</v>
      </c>
      <c r="D138" s="282"/>
      <c r="E138" s="282"/>
      <c r="F138" s="282"/>
      <c r="G138" s="282"/>
      <c r="H138" s="296"/>
    </row>
    <row r="139" spans="1:8" s="12" customFormat="1" ht="29.25" customHeight="1">
      <c r="A139" s="283" t="s">
        <v>129</v>
      </c>
      <c r="B139" s="283"/>
      <c r="C139" s="195" t="str">
        <f>'1.2. Fördersätze'!M$32</f>
        <v>Dämmung von Flachdächern</v>
      </c>
      <c r="D139" s="195" t="str">
        <f>'1.2. Fördersätze'!N$32</f>
        <v>Dämmung von Steildächern</v>
      </c>
      <c r="E139" s="195" t="str">
        <f>'1.2. Fördersätze'!P$32</f>
        <v>Dachflächenfenster</v>
      </c>
      <c r="F139" s="297" t="str">
        <f>'1.2. Fördersätze'!O$32</f>
        <v>Dämmung der obersten Geschossdecke oder Dämmung von Flachdächern mit Einblasdämmung</v>
      </c>
      <c r="G139" s="297"/>
      <c r="H139" s="297"/>
    </row>
    <row r="140" spans="1:8" s="12" customFormat="1" ht="19.5" customHeight="1">
      <c r="A140" s="193" t="str">
        <f>_xlfn.CONCAT(MID('1.1 Dropdown-Daten'!D$10,1,9),"-",MID('1.1 Dropdown-Daten'!D$10,10,30),"*")</f>
        <v>Antragsbe-rechtigung*</v>
      </c>
      <c r="B140" s="193" t="str">
        <f>_xlfn.CONCAT(MID('1.1 Dropdown-Daten'!D$5,1,8),"-",MID('1.1 Dropdown-Daten'!D$5,9,20))</f>
        <v>Unterneh-mensgröße</v>
      </c>
      <c r="C140" s="288" t="s">
        <v>164</v>
      </c>
      <c r="D140" s="288"/>
      <c r="E140" s="288"/>
      <c r="F140" s="288"/>
      <c r="G140" s="288"/>
      <c r="H140" s="288"/>
    </row>
    <row r="141" spans="1:8" s="12" customFormat="1" ht="10.5" customHeight="1">
      <c r="A141" s="284" t="str">
        <f>'1.1 Dropdown-Daten'!D$11</f>
        <v>Allgemein</v>
      </c>
      <c r="B141" s="194" t="str">
        <f>'1.1 Dropdown-Daten'!D$6</f>
        <v>Klein</v>
      </c>
      <c r="C141" s="190">
        <f>HLOOKUP(C$34,'1.2. Fördersätze'!$A$32:$V$68,$J117,FALSE)</f>
        <v>143</v>
      </c>
      <c r="D141" s="190">
        <f>HLOOKUP(D$34,'1.2. Fördersätze'!$A$32:$V$68,$J117,FALSE)</f>
        <v>170</v>
      </c>
      <c r="E141" s="190">
        <f>HLOOKUP(E$34,'1.2. Fördersätze'!$A$32:$V$68,$J117,FALSE)</f>
        <v>775</v>
      </c>
      <c r="F141" s="286">
        <f>HLOOKUP(F$34,'1.2. Fördersätze'!$A$32:$V$68,$J117,FALSE)</f>
        <v>19</v>
      </c>
      <c r="G141" s="290"/>
      <c r="H141" s="291"/>
    </row>
    <row r="142" spans="1:8" s="12" customFormat="1" ht="10.5" customHeight="1">
      <c r="A142" s="284"/>
      <c r="B142" s="194" t="str">
        <f>'1.1 Dropdown-Daten'!D$7</f>
        <v>Mittel</v>
      </c>
      <c r="C142" s="190">
        <f>HLOOKUP(C$34,'1.2. Fördersätze'!$A$32:$V$68,$J118,FALSE)</f>
        <v>114</v>
      </c>
      <c r="D142" s="190">
        <f>HLOOKUP(D$34,'1.2. Fördersätze'!$A$32:$V$68,$J118,FALSE)</f>
        <v>136</v>
      </c>
      <c r="E142" s="190">
        <f>HLOOKUP(E$34,'1.2. Fördersätze'!$A$32:$V$68,$J118,FALSE)</f>
        <v>620</v>
      </c>
      <c r="F142" s="286">
        <f>HLOOKUP(F$34,'1.2. Fördersätze'!$A$32:$V$68,$J118,FALSE)</f>
        <v>15</v>
      </c>
      <c r="G142" s="292"/>
      <c r="H142" s="287"/>
    </row>
    <row r="143" spans="1:8" s="12" customFormat="1" ht="10.5" customHeight="1">
      <c r="A143" s="284"/>
      <c r="B143" s="194" t="str">
        <f>'1.1 Dropdown-Daten'!D$8</f>
        <v>Groß</v>
      </c>
      <c r="C143" s="190">
        <f>HLOOKUP(C$34,'1.2. Fördersätze'!$A$32:$V$68,$J119,FALSE)</f>
        <v>85</v>
      </c>
      <c r="D143" s="190">
        <f>HLOOKUP(D$34,'1.2. Fördersätze'!$A$32:$V$68,$J119,FALSE)</f>
        <v>102</v>
      </c>
      <c r="E143" s="190">
        <f>HLOOKUP(E$34,'1.2. Fördersätze'!$A$32:$V$68,$J119,FALSE)</f>
        <v>465</v>
      </c>
      <c r="F143" s="286">
        <f>HLOOKUP(F$34,'1.2. Fördersätze'!$A$32:$V$68,$J119,FALSE)</f>
        <v>11</v>
      </c>
      <c r="G143" s="292"/>
      <c r="H143" s="287"/>
    </row>
    <row r="144" spans="1:8" s="12" customFormat="1" ht="10.5" customHeight="1">
      <c r="A144" s="300" t="str">
        <f>'1.1 Dropdown-Daten'!D$12</f>
        <v>Begünstigt</v>
      </c>
      <c r="B144" s="194" t="str">
        <f>'1.1 Dropdown-Daten'!D$6</f>
        <v>Klein</v>
      </c>
      <c r="C144" s="190">
        <f>HLOOKUP(C$34,'1.2. Fördersätze'!$A$32:$V$68,$J120,FALSE)</f>
        <v>143</v>
      </c>
      <c r="D144" s="190">
        <f>HLOOKUP(D$34,'1.2. Fördersätze'!$A$32:$V$68,$J120,FALSE)</f>
        <v>170</v>
      </c>
      <c r="E144" s="190">
        <f>HLOOKUP(E$34,'1.2. Fördersätze'!$A$32:$V$68,$J120,FALSE)</f>
        <v>775</v>
      </c>
      <c r="F144" s="286">
        <f>HLOOKUP(F$34,'1.2. Fördersätze'!$A$32:$V$68,$J120,FALSE)</f>
        <v>19</v>
      </c>
      <c r="G144" s="292"/>
      <c r="H144" s="287"/>
    </row>
    <row r="145" spans="1:8" s="12" customFormat="1" ht="10.5" customHeight="1">
      <c r="A145" s="301"/>
      <c r="B145" s="194" t="str">
        <f>'1.1 Dropdown-Daten'!D$7</f>
        <v>Mittel</v>
      </c>
      <c r="C145" s="190">
        <f>HLOOKUP(C$34,'1.2. Fördersätze'!$A$32:$V$68,$J121,FALSE)</f>
        <v>114</v>
      </c>
      <c r="D145" s="190">
        <f>HLOOKUP(D$34,'1.2. Fördersätze'!$A$32:$V$68,$J121,FALSE)</f>
        <v>136</v>
      </c>
      <c r="E145" s="190">
        <f>HLOOKUP(E$34,'1.2. Fördersätze'!$A$32:$V$68,$J121,FALSE)</f>
        <v>620</v>
      </c>
      <c r="F145" s="286">
        <f>HLOOKUP(F$34,'1.2. Fördersätze'!$A$32:$V$68,$J121,FALSE)</f>
        <v>15</v>
      </c>
      <c r="G145" s="292"/>
      <c r="H145" s="287"/>
    </row>
    <row r="146" spans="1:8" s="12" customFormat="1" ht="10.5" customHeight="1">
      <c r="A146" s="302"/>
      <c r="B146" s="194" t="str">
        <f>'1.1 Dropdown-Daten'!D$8</f>
        <v>Groß</v>
      </c>
      <c r="C146" s="190">
        <f>HLOOKUP(C$34,'1.2. Fördersätze'!$A$32:$V$68,$J122,FALSE)</f>
        <v>85</v>
      </c>
      <c r="D146" s="190">
        <f>HLOOKUP(D$34,'1.2. Fördersätze'!$A$32:$V$68,$J122,FALSE)</f>
        <v>102</v>
      </c>
      <c r="E146" s="190">
        <f>HLOOKUP(E$34,'1.2. Fördersätze'!$A$32:$V$68,$J122,FALSE)</f>
        <v>465</v>
      </c>
      <c r="F146" s="286">
        <f>HLOOKUP(F$34,'1.2. Fördersätze'!$A$32:$V$68,$J122,FALSE)</f>
        <v>11</v>
      </c>
      <c r="G146" s="292"/>
      <c r="H146" s="287"/>
    </row>
    <row r="147" spans="1:8" s="12" customFormat="1" ht="10.5" customHeight="1">
      <c r="A147" s="303" t="str">
        <f>'1.1 Dropdown-Daten'!D$13</f>
        <v>(Beihilfefrei)</v>
      </c>
      <c r="B147" s="198" t="str">
        <f>_xlfn.CONCAT("(",'1.1 Dropdown-Daten'!D$6,")")</f>
        <v>(Klein)</v>
      </c>
      <c r="C147" s="191" t="str">
        <f>_xlfn.CONCAT("(",HLOOKUP(C$34,'1.2. Fördersätze'!$A$32:$V$68,$J123,FALSE),")")</f>
        <v>(214)</v>
      </c>
      <c r="D147" s="191" t="str">
        <f>_xlfn.CONCAT("(",HLOOKUP(D$34,'1.2. Fördersätze'!$A$32:$V$68,$J123,FALSE),")")</f>
        <v>(255)</v>
      </c>
      <c r="E147" s="191" t="str">
        <f>_xlfn.CONCAT("(",HLOOKUP(E$34,'1.2. Fördersätze'!$A$32:$V$68,$J123,FALSE),")")</f>
        <v>(1163)</v>
      </c>
      <c r="F147" s="293" t="str">
        <f>_xlfn.CONCAT("(",HLOOKUP(F$34,'1.2. Fördersätze'!$A$32:$V$68,$J123,FALSE),")")</f>
        <v>(29)</v>
      </c>
      <c r="G147" s="294"/>
      <c r="H147" s="295"/>
    </row>
    <row r="148" spans="1:8" s="12" customFormat="1" ht="10.5" customHeight="1">
      <c r="A148" s="304"/>
      <c r="B148" s="198" t="str">
        <f>_xlfn.CONCAT("(",'1.1 Dropdown-Daten'!D$7,")")</f>
        <v>(Mittel)</v>
      </c>
      <c r="C148" s="191" t="str">
        <f>_xlfn.CONCAT("(",HLOOKUP(C$34,'1.2. Fördersätze'!$A$32:$V$68,$J124,FALSE),")")</f>
        <v>(186)</v>
      </c>
      <c r="D148" s="191" t="str">
        <f>_xlfn.CONCAT("(",HLOOKUP(D$34,'1.2. Fördersätze'!$A$32:$V$68,$J124,FALSE),")")</f>
        <v>(221)</v>
      </c>
      <c r="E148" s="191" t="str">
        <f>_xlfn.CONCAT("(",HLOOKUP(E$34,'1.2. Fördersätze'!$A$32:$V$68,$J124,FALSE),")")</f>
        <v>(1008)</v>
      </c>
      <c r="F148" s="293" t="str">
        <f>_xlfn.CONCAT("(",HLOOKUP(F$34,'1.2. Fördersätze'!$A$32:$V$68,$J124,FALSE),")")</f>
        <v>(25)</v>
      </c>
      <c r="G148" s="294"/>
      <c r="H148" s="295"/>
    </row>
    <row r="149" spans="1:8" s="12" customFormat="1" ht="10.5" customHeight="1">
      <c r="A149" s="305"/>
      <c r="B149" s="198" t="str">
        <f>_xlfn.CONCAT("(",'1.1 Dropdown-Daten'!D$8,")")</f>
        <v>(Groß)</v>
      </c>
      <c r="C149" s="191" t="str">
        <f>_xlfn.CONCAT("(",HLOOKUP(C$34,'1.2. Fördersätze'!$A$32:$V$68,$J125,FALSE),")")</f>
        <v>(171)</v>
      </c>
      <c r="D149" s="191" t="str">
        <f>_xlfn.CONCAT("(",HLOOKUP(D$34,'1.2. Fördersätze'!$A$32:$V$68,$J125,FALSE),")")</f>
        <v>(204)</v>
      </c>
      <c r="E149" s="191" t="str">
        <f>_xlfn.CONCAT("(",HLOOKUP(E$34,'1.2. Fördersätze'!$A$32:$V$68,$J125,FALSE),")")</f>
        <v>(930)</v>
      </c>
      <c r="F149" s="293" t="str">
        <f>_xlfn.CONCAT("(",HLOOKUP(F$34,'1.2. Fördersätze'!$A$32:$V$68,$J125,FALSE),")")</f>
        <v>(23)</v>
      </c>
      <c r="G149" s="294"/>
      <c r="H149" s="295"/>
    </row>
    <row r="150" spans="1:8" s="12" customFormat="1" ht="9.75" customHeight="1">
      <c r="A150" s="285" t="s">
        <v>91</v>
      </c>
      <c r="B150" s="285"/>
      <c r="C150" s="282" t="s">
        <v>95</v>
      </c>
      <c r="D150" s="282"/>
      <c r="E150" s="282"/>
      <c r="F150" s="282"/>
      <c r="G150" s="282"/>
      <c r="H150" s="296"/>
    </row>
    <row r="151" spans="1:8" s="12" customFormat="1" ht="29.25" customHeight="1">
      <c r="A151" s="283" t="s">
        <v>129</v>
      </c>
      <c r="B151" s="283"/>
      <c r="C151" s="192" t="str">
        <f>'1.2. Fördersätze'!Q$32</f>
        <v>Fenster, Fenstertüren</v>
      </c>
      <c r="D151" s="192" t="str">
        <f>'1.2. Fördersätze'!R$32</f>
        <v xml:space="preserve">Pfosten-Riegel-Konstruktionen </v>
      </c>
      <c r="E151" s="192" t="str">
        <f>'1.2. Fördersätze'!S$32</f>
        <v>Ertüchtigung Verglasungen (inkl.  Flügeltausch)</v>
      </c>
      <c r="F151" s="192" t="str">
        <f>'1.2. Fördersätze'!T$32</f>
        <v>Glasdächer, Lichtbänder und -kuppeln</v>
      </c>
      <c r="G151" s="192" t="str">
        <f>'1.2. Fördersätze'!U$32</f>
        <v>Außentüren</v>
      </c>
      <c r="H151" s="192" t="str">
        <f>'1.2. Fördersätze'!V$32</f>
        <v>Außentore</v>
      </c>
    </row>
    <row r="152" spans="1:8" s="12" customFormat="1" ht="19.5" customHeight="1">
      <c r="A152" s="193" t="str">
        <f>_xlfn.CONCAT(MID('1.1 Dropdown-Daten'!D$10,1,9),"-",MID('1.1 Dropdown-Daten'!D$10,10,30),"*")</f>
        <v>Antragsbe-rechtigung*</v>
      </c>
      <c r="B152" s="193" t="str">
        <f>_xlfn.CONCAT(MID('1.1 Dropdown-Daten'!D$5,1,8),"-",MID('1.1 Dropdown-Daten'!D$5,9,20))</f>
        <v>Unterneh-mensgröße</v>
      </c>
      <c r="C152" s="306" t="s">
        <v>164</v>
      </c>
      <c r="D152" s="307"/>
      <c r="E152" s="307"/>
      <c r="F152" s="307"/>
      <c r="G152" s="307"/>
      <c r="H152" s="308"/>
    </row>
    <row r="153" spans="1:8" s="12" customFormat="1" ht="10.5" customHeight="1">
      <c r="A153" s="284" t="str">
        <f>'1.1 Dropdown-Daten'!D$11</f>
        <v>Allgemein</v>
      </c>
      <c r="B153" s="194" t="str">
        <f>'1.1 Dropdown-Daten'!D$6</f>
        <v>Klein</v>
      </c>
      <c r="C153" s="190">
        <f>HLOOKUP(C$46,'1.2. Fördersätze'!$A$32:$V$68,$J117,FALSE)</f>
        <v>408</v>
      </c>
      <c r="D153" s="190">
        <f>HLOOKUP(D$46,'1.2. Fördersätze'!$A$32:$V$68,$J117,FALSE)</f>
        <v>982</v>
      </c>
      <c r="E153" s="190">
        <f>HLOOKUP(E$46,'1.2. Fördersätze'!$A$32:$V$68,$J117,FALSE)</f>
        <v>274</v>
      </c>
      <c r="F153" s="190">
        <f>HLOOKUP(F$46,'1.2. Fördersätze'!$A$32:$V$68,$J117,FALSE)</f>
        <v>1573</v>
      </c>
      <c r="G153" s="190">
        <f>HLOOKUP(G$46,'1.2. Fördersätze'!$A$32:$V$68,$J117,FALSE)</f>
        <v>649</v>
      </c>
      <c r="H153" s="190">
        <f>HLOOKUP(H$46,'1.2. Fördersätze'!$A$32:$V$68,$J117,FALSE)</f>
        <v>1035</v>
      </c>
    </row>
    <row r="154" spans="1:8" s="12" customFormat="1" ht="10.5" customHeight="1">
      <c r="A154" s="284"/>
      <c r="B154" s="194" t="str">
        <f>'1.1 Dropdown-Daten'!D$7</f>
        <v>Mittel</v>
      </c>
      <c r="C154" s="190">
        <f>HLOOKUP(C$46,'1.2. Fördersätze'!$A$32:$V$68,$J118,FALSE)</f>
        <v>326</v>
      </c>
      <c r="D154" s="190">
        <f>HLOOKUP(D$46,'1.2. Fördersätze'!$A$32:$V$68,$J118,FALSE)</f>
        <v>785</v>
      </c>
      <c r="E154" s="190">
        <f>HLOOKUP(E$46,'1.2. Fördersätze'!$A$32:$V$68,$J118,FALSE)</f>
        <v>219</v>
      </c>
      <c r="F154" s="190">
        <f>HLOOKUP(F$46,'1.2. Fördersätze'!$A$32:$V$68,$J118,FALSE)</f>
        <v>1258</v>
      </c>
      <c r="G154" s="190">
        <f>HLOOKUP(G$46,'1.2. Fördersätze'!$A$32:$V$68,$J118,FALSE)</f>
        <v>519</v>
      </c>
      <c r="H154" s="190">
        <f>HLOOKUP(H$46,'1.2. Fördersätze'!$A$32:$V$68,$J118,FALSE)</f>
        <v>828</v>
      </c>
    </row>
    <row r="155" spans="1:8" s="12" customFormat="1" ht="10.5" customHeight="1">
      <c r="A155" s="284"/>
      <c r="B155" s="194" t="str">
        <f>'1.1 Dropdown-Daten'!D$8</f>
        <v>Groß</v>
      </c>
      <c r="C155" s="190">
        <f>HLOOKUP(C$46,'1.2. Fördersätze'!$A$32:$V$68,$J119,FALSE)</f>
        <v>245</v>
      </c>
      <c r="D155" s="190">
        <f>HLOOKUP(D$46,'1.2. Fördersätze'!$A$32:$V$68,$J119,FALSE)</f>
        <v>589</v>
      </c>
      <c r="E155" s="190">
        <f>HLOOKUP(E$46,'1.2. Fördersätze'!$A$32:$V$68,$J119,FALSE)</f>
        <v>164</v>
      </c>
      <c r="F155" s="190">
        <f>HLOOKUP(F$46,'1.2. Fördersätze'!$A$32:$V$68,$J119,FALSE)</f>
        <v>943</v>
      </c>
      <c r="G155" s="190">
        <f>HLOOKUP(G$46,'1.2. Fördersätze'!$A$32:$V$68,$J119,FALSE)</f>
        <v>389</v>
      </c>
      <c r="H155" s="190">
        <f>HLOOKUP(H$46,'1.2. Fördersätze'!$A$32:$V$68,$J119,FALSE)</f>
        <v>621</v>
      </c>
    </row>
    <row r="156" spans="1:8" s="12" customFormat="1" ht="10.5" customHeight="1">
      <c r="A156" s="300" t="str">
        <f>'1.1 Dropdown-Daten'!D$12</f>
        <v>Begünstigt</v>
      </c>
      <c r="B156" s="194" t="str">
        <f>'1.1 Dropdown-Daten'!D$6</f>
        <v>Klein</v>
      </c>
      <c r="C156" s="190">
        <f>HLOOKUP(C$46,'1.2. Fördersätze'!$A$32:$V$68,$J120,FALSE)</f>
        <v>408</v>
      </c>
      <c r="D156" s="190">
        <f>HLOOKUP(D$46,'1.2. Fördersätze'!$A$32:$V$68,$J120,FALSE)</f>
        <v>982</v>
      </c>
      <c r="E156" s="190">
        <f>HLOOKUP(E$46,'1.2. Fördersätze'!$A$32:$V$68,$J120,FALSE)</f>
        <v>274</v>
      </c>
      <c r="F156" s="190">
        <f>HLOOKUP(F$46,'1.2. Fördersätze'!$A$32:$V$68,$J120,FALSE)</f>
        <v>1573</v>
      </c>
      <c r="G156" s="190">
        <f>HLOOKUP(G$46,'1.2. Fördersätze'!$A$32:$V$68,$J120,FALSE)</f>
        <v>649</v>
      </c>
      <c r="H156" s="190">
        <f>HLOOKUP(H$46,'1.2. Fördersätze'!$A$32:$V$68,$J120,FALSE)</f>
        <v>1035</v>
      </c>
    </row>
    <row r="157" spans="1:8" s="12" customFormat="1" ht="10.5" customHeight="1">
      <c r="A157" s="301"/>
      <c r="B157" s="194" t="str">
        <f>'1.1 Dropdown-Daten'!D$7</f>
        <v>Mittel</v>
      </c>
      <c r="C157" s="190">
        <f>HLOOKUP(C$46,'1.2. Fördersätze'!$A$32:$V$68,$J121,FALSE)</f>
        <v>326</v>
      </c>
      <c r="D157" s="190">
        <f>HLOOKUP(D$46,'1.2. Fördersätze'!$A$32:$V$68,$J121,FALSE)</f>
        <v>785</v>
      </c>
      <c r="E157" s="190">
        <f>HLOOKUP(E$46,'1.2. Fördersätze'!$A$32:$V$68,$J121,FALSE)</f>
        <v>219</v>
      </c>
      <c r="F157" s="190">
        <f>HLOOKUP(F$46,'1.2. Fördersätze'!$A$32:$V$68,$J121,FALSE)</f>
        <v>1258</v>
      </c>
      <c r="G157" s="190">
        <f>HLOOKUP(G$46,'1.2. Fördersätze'!$A$32:$V$68,$J121,FALSE)</f>
        <v>519</v>
      </c>
      <c r="H157" s="190">
        <f>HLOOKUP(H$46,'1.2. Fördersätze'!$A$32:$V$68,$J121,FALSE)</f>
        <v>828</v>
      </c>
    </row>
    <row r="158" spans="1:8" s="12" customFormat="1" ht="10.5" customHeight="1">
      <c r="A158" s="302"/>
      <c r="B158" s="194" t="str">
        <f>'1.1 Dropdown-Daten'!D$8</f>
        <v>Groß</v>
      </c>
      <c r="C158" s="190">
        <f>HLOOKUP(C$46,'1.2. Fördersätze'!$A$32:$V$68,$J122,FALSE)</f>
        <v>245</v>
      </c>
      <c r="D158" s="190">
        <f>HLOOKUP(D$46,'1.2. Fördersätze'!$A$32:$V$68,$J122,FALSE)</f>
        <v>589</v>
      </c>
      <c r="E158" s="190">
        <f>HLOOKUP(E$46,'1.2. Fördersätze'!$A$32:$V$68,$J122,FALSE)</f>
        <v>164</v>
      </c>
      <c r="F158" s="190">
        <f>HLOOKUP(F$46,'1.2. Fördersätze'!$A$32:$V$68,$J122,FALSE)</f>
        <v>943</v>
      </c>
      <c r="G158" s="190">
        <f>HLOOKUP(G$46,'1.2. Fördersätze'!$A$32:$V$68,$J122,FALSE)</f>
        <v>389</v>
      </c>
      <c r="H158" s="190">
        <f>HLOOKUP(H$46,'1.2. Fördersätze'!$A$32:$V$68,$J122,FALSE)</f>
        <v>621</v>
      </c>
    </row>
    <row r="159" spans="1:8" s="12" customFormat="1" ht="10.5" customHeight="1">
      <c r="A159" s="303" t="str">
        <f>'1.1 Dropdown-Daten'!D$13</f>
        <v>(Beihilfefrei)</v>
      </c>
      <c r="B159" s="198" t="str">
        <f>_xlfn.CONCAT("(",'1.1 Dropdown-Daten'!D$6,")")</f>
        <v>(Klein)</v>
      </c>
      <c r="C159" s="191" t="str">
        <f>_xlfn.CONCAT("(",HLOOKUP(C$46,'1.2. Fördersätze'!$A$32:$V$68,$J123,FALSE),")")</f>
        <v>(613)</v>
      </c>
      <c r="D159" s="191" t="str">
        <f>_xlfn.CONCAT("(",HLOOKUP(D$46,'1.2. Fördersätze'!$A$32:$V$68,$J123,FALSE),")")</f>
        <v>(1473)</v>
      </c>
      <c r="E159" s="191" t="str">
        <f>_xlfn.CONCAT("(",HLOOKUP(E$46,'1.2. Fördersätze'!$A$32:$V$68,$J123,FALSE),")")</f>
        <v>(411)</v>
      </c>
      <c r="F159" s="191" t="str">
        <f>_xlfn.CONCAT("(",HLOOKUP(F$46,'1.2. Fördersätze'!$A$32:$V$68,$J123,FALSE),")")</f>
        <v>(2359)</v>
      </c>
      <c r="G159" s="191" t="str">
        <f>_xlfn.CONCAT("(",HLOOKUP(G$46,'1.2. Fördersätze'!$A$32:$V$68,$J123,FALSE),")")</f>
        <v>(974)</v>
      </c>
      <c r="H159" s="191" t="str">
        <f>_xlfn.CONCAT("(",HLOOKUP(H$46,'1.2. Fördersätze'!$A$32:$V$68,$J123,FALSE),")")</f>
        <v>(1553)</v>
      </c>
    </row>
    <row r="160" spans="1:8" s="12" customFormat="1" ht="10.5" customHeight="1">
      <c r="A160" s="304"/>
      <c r="B160" s="198" t="str">
        <f>_xlfn.CONCAT("(",'1.1 Dropdown-Daten'!D$7,")")</f>
        <v>(Mittel)</v>
      </c>
      <c r="C160" s="191" t="str">
        <f>_xlfn.CONCAT("(",HLOOKUP(C$46,'1.2. Fördersätze'!$A$32:$V$68,$J124,FALSE),")")</f>
        <v>(531)</v>
      </c>
      <c r="D160" s="191" t="str">
        <f>_xlfn.CONCAT("(",HLOOKUP(D$46,'1.2. Fördersätze'!$A$32:$V$68,$J124,FALSE),")")</f>
        <v>(1277)</v>
      </c>
      <c r="E160" s="191" t="str">
        <f>_xlfn.CONCAT("(",HLOOKUP(E$46,'1.2. Fördersätze'!$A$32:$V$68,$J124,FALSE),")")</f>
        <v>(356)</v>
      </c>
      <c r="F160" s="191" t="str">
        <f>_xlfn.CONCAT("(",HLOOKUP(F$46,'1.2. Fördersätze'!$A$32:$V$68,$J124,FALSE),")")</f>
        <v>(2045)</v>
      </c>
      <c r="G160" s="191" t="str">
        <f>_xlfn.CONCAT("(",HLOOKUP(G$46,'1.2. Fördersätze'!$A$32:$V$68,$J124,FALSE),")")</f>
        <v>(844)</v>
      </c>
      <c r="H160" s="191" t="str">
        <f>_xlfn.CONCAT("(",HLOOKUP(H$46,'1.2. Fördersätze'!$A$32:$V$68,$J124,FALSE),")")</f>
        <v>(1346)</v>
      </c>
    </row>
    <row r="161" spans="1:8" s="12" customFormat="1" ht="10.5" customHeight="1">
      <c r="A161" s="305"/>
      <c r="B161" s="198" t="str">
        <f>_xlfn.CONCAT("(",'1.1 Dropdown-Daten'!D$8,")")</f>
        <v>(Groß)</v>
      </c>
      <c r="C161" s="191" t="str">
        <f>_xlfn.CONCAT("(",HLOOKUP(C$46,'1.2. Fördersätze'!$A$32:$V$68,$J125,FALSE),")")</f>
        <v>(490)</v>
      </c>
      <c r="D161" s="191" t="str">
        <f>_xlfn.CONCAT("(",HLOOKUP(D$46,'1.2. Fördersätze'!$A$32:$V$68,$J125,FALSE),")")</f>
        <v>(1178)</v>
      </c>
      <c r="E161" s="191" t="str">
        <f>_xlfn.CONCAT("(",HLOOKUP(E$46,'1.2. Fördersätze'!$A$32:$V$68,$J125,FALSE),")")</f>
        <v>(329)</v>
      </c>
      <c r="F161" s="191" t="str">
        <f>_xlfn.CONCAT("(",HLOOKUP(F$46,'1.2. Fördersätze'!$A$32:$V$68,$J125,FALSE),")")</f>
        <v>(1887)</v>
      </c>
      <c r="G161" s="191" t="str">
        <f>_xlfn.CONCAT("(",HLOOKUP(G$46,'1.2. Fördersätze'!$A$32:$V$68,$J125,FALSE),")")</f>
        <v>(779)</v>
      </c>
      <c r="H161" s="191" t="str">
        <f>_xlfn.CONCAT("(",HLOOKUP(H$46,'1.2. Fördersätze'!$A$32:$V$68,$J125,FALSE),")")</f>
        <v>(1242)</v>
      </c>
    </row>
    <row r="162" spans="1:8" ht="12.75" customHeight="1">
      <c r="A162" s="196" t="s">
        <v>165</v>
      </c>
      <c r="B162" s="196"/>
      <c r="C162" s="196"/>
      <c r="D162" s="196"/>
      <c r="E162" s="196"/>
      <c r="F162" s="196"/>
      <c r="G162" s="196"/>
      <c r="H162" s="196"/>
    </row>
  </sheetData>
  <mergeCells count="174">
    <mergeCell ref="F136:H136"/>
    <mergeCell ref="A129:A131"/>
    <mergeCell ref="F129:H129"/>
    <mergeCell ref="F130:H130"/>
    <mergeCell ref="F131:H131"/>
    <mergeCell ref="A132:A134"/>
    <mergeCell ref="F132:H132"/>
    <mergeCell ref="F133:H133"/>
    <mergeCell ref="F134:H134"/>
    <mergeCell ref="A135:A137"/>
    <mergeCell ref="F135:H135"/>
    <mergeCell ref="F137:H137"/>
    <mergeCell ref="A159:A161"/>
    <mergeCell ref="A147:A149"/>
    <mergeCell ref="F147:H147"/>
    <mergeCell ref="F148:H148"/>
    <mergeCell ref="F149:H149"/>
    <mergeCell ref="A150:B150"/>
    <mergeCell ref="C150:H150"/>
    <mergeCell ref="A138:B138"/>
    <mergeCell ref="C138:H138"/>
    <mergeCell ref="A139:B139"/>
    <mergeCell ref="C140:H140"/>
    <mergeCell ref="A153:A155"/>
    <mergeCell ref="A156:A158"/>
    <mergeCell ref="A144:A146"/>
    <mergeCell ref="F144:H144"/>
    <mergeCell ref="F145:H145"/>
    <mergeCell ref="F146:H146"/>
    <mergeCell ref="F139:H139"/>
    <mergeCell ref="A141:A143"/>
    <mergeCell ref="F141:H141"/>
    <mergeCell ref="F142:H142"/>
    <mergeCell ref="F143:H143"/>
    <mergeCell ref="A151:B151"/>
    <mergeCell ref="C152:H152"/>
    <mergeCell ref="C128:H128"/>
    <mergeCell ref="A123:A125"/>
    <mergeCell ref="G123:H123"/>
    <mergeCell ref="G124:H124"/>
    <mergeCell ref="G125:H125"/>
    <mergeCell ref="A126:B126"/>
    <mergeCell ref="C126:H126"/>
    <mergeCell ref="A114:B114"/>
    <mergeCell ref="C114:H114"/>
    <mergeCell ref="A115:B115"/>
    <mergeCell ref="C116:H116"/>
    <mergeCell ref="F127:H127"/>
    <mergeCell ref="A120:A122"/>
    <mergeCell ref="G120:H120"/>
    <mergeCell ref="G121:H121"/>
    <mergeCell ref="G122:H122"/>
    <mergeCell ref="G115:H115"/>
    <mergeCell ref="A117:A119"/>
    <mergeCell ref="G117:H117"/>
    <mergeCell ref="G118:H118"/>
    <mergeCell ref="G119:H119"/>
    <mergeCell ref="A127:B127"/>
    <mergeCell ref="A98:B98"/>
    <mergeCell ref="C98:H98"/>
    <mergeCell ref="A99:B99"/>
    <mergeCell ref="C100:H100"/>
    <mergeCell ref="A101:A103"/>
    <mergeCell ref="A104:A106"/>
    <mergeCell ref="A107:A109"/>
    <mergeCell ref="F94:H94"/>
    <mergeCell ref="F95:H95"/>
    <mergeCell ref="F96:H96"/>
    <mergeCell ref="A92:A94"/>
    <mergeCell ref="A95:A97"/>
    <mergeCell ref="F97:H97"/>
    <mergeCell ref="F89:H89"/>
    <mergeCell ref="F90:H90"/>
    <mergeCell ref="F91:H91"/>
    <mergeCell ref="F92:H92"/>
    <mergeCell ref="F93:H93"/>
    <mergeCell ref="C88:H88"/>
    <mergeCell ref="A89:A91"/>
    <mergeCell ref="A86:B86"/>
    <mergeCell ref="A83:A85"/>
    <mergeCell ref="F85:H85"/>
    <mergeCell ref="C86:H86"/>
    <mergeCell ref="A87:B87"/>
    <mergeCell ref="F87:H87"/>
    <mergeCell ref="F79:H79"/>
    <mergeCell ref="F80:H80"/>
    <mergeCell ref="F81:H81"/>
    <mergeCell ref="F82:H82"/>
    <mergeCell ref="F83:H83"/>
    <mergeCell ref="F84:H84"/>
    <mergeCell ref="A77:A79"/>
    <mergeCell ref="A80:A82"/>
    <mergeCell ref="A74:B74"/>
    <mergeCell ref="F77:H77"/>
    <mergeCell ref="F78:H78"/>
    <mergeCell ref="C74:H74"/>
    <mergeCell ref="A75:B75"/>
    <mergeCell ref="F75:H75"/>
    <mergeCell ref="C76:H76"/>
    <mergeCell ref="G70:H70"/>
    <mergeCell ref="G71:H71"/>
    <mergeCell ref="G72:H72"/>
    <mergeCell ref="A68:A70"/>
    <mergeCell ref="A71:A73"/>
    <mergeCell ref="G73:H73"/>
    <mergeCell ref="G65:H65"/>
    <mergeCell ref="G66:H66"/>
    <mergeCell ref="G67:H67"/>
    <mergeCell ref="G68:H68"/>
    <mergeCell ref="G69:H69"/>
    <mergeCell ref="C64:H64"/>
    <mergeCell ref="A65:A67"/>
    <mergeCell ref="A62:B62"/>
    <mergeCell ref="C62:H62"/>
    <mergeCell ref="A63:B63"/>
    <mergeCell ref="G63:H63"/>
    <mergeCell ref="A51:A53"/>
    <mergeCell ref="A54:A56"/>
    <mergeCell ref="A15:A17"/>
    <mergeCell ref="A18:A20"/>
    <mergeCell ref="A27:A29"/>
    <mergeCell ref="A30:A32"/>
    <mergeCell ref="A39:A41"/>
    <mergeCell ref="A45:B45"/>
    <mergeCell ref="A46:B46"/>
    <mergeCell ref="A48:A50"/>
    <mergeCell ref="A42:A44"/>
    <mergeCell ref="A33:B33"/>
    <mergeCell ref="A34:B34"/>
    <mergeCell ref="A36:A38"/>
    <mergeCell ref="F32:H32"/>
    <mergeCell ref="C47:H47"/>
    <mergeCell ref="F26:H26"/>
    <mergeCell ref="F27:H27"/>
    <mergeCell ref="F44:H44"/>
    <mergeCell ref="C45:H45"/>
    <mergeCell ref="F34:H34"/>
    <mergeCell ref="G20:H20"/>
    <mergeCell ref="G10:H10"/>
    <mergeCell ref="G12:H12"/>
    <mergeCell ref="G13:H13"/>
    <mergeCell ref="G14:H14"/>
    <mergeCell ref="G15:H15"/>
    <mergeCell ref="C11:H11"/>
    <mergeCell ref="F36:H36"/>
    <mergeCell ref="F37:H37"/>
    <mergeCell ref="F38:H38"/>
    <mergeCell ref="C33:H33"/>
    <mergeCell ref="C35:H35"/>
    <mergeCell ref="F28:H28"/>
    <mergeCell ref="F29:H29"/>
    <mergeCell ref="F30:H30"/>
    <mergeCell ref="F31:H31"/>
    <mergeCell ref="F39:H39"/>
    <mergeCell ref="F40:H40"/>
    <mergeCell ref="F41:H41"/>
    <mergeCell ref="F42:H42"/>
    <mergeCell ref="F43:H43"/>
    <mergeCell ref="C9:H9"/>
    <mergeCell ref="A22:B22"/>
    <mergeCell ref="A24:A26"/>
    <mergeCell ref="A9:B9"/>
    <mergeCell ref="A10:B10"/>
    <mergeCell ref="A12:A14"/>
    <mergeCell ref="A21:B21"/>
    <mergeCell ref="G16:H16"/>
    <mergeCell ref="C23:H23"/>
    <mergeCell ref="C21:H21"/>
    <mergeCell ref="F22:H22"/>
    <mergeCell ref="F24:H24"/>
    <mergeCell ref="F25:H25"/>
    <mergeCell ref="G17:H17"/>
    <mergeCell ref="G18:H18"/>
    <mergeCell ref="G19:H19"/>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U39"/>
  <sheetViews>
    <sheetView workbookViewId="0">
      <selection activeCell="B22" sqref="B22"/>
    </sheetView>
  </sheetViews>
  <sheetFormatPr baseColWidth="10" defaultColWidth="11.375" defaultRowHeight="14.25"/>
  <cols>
    <col min="2" max="2" width="48.875" customWidth="1"/>
    <col min="3" max="3" width="11.875" customWidth="1"/>
    <col min="4" max="4" width="17.375" customWidth="1"/>
    <col min="5" max="8" width="20.125" customWidth="1"/>
    <col min="9" max="9" width="18.625" customWidth="1"/>
    <col min="10" max="10" width="25.625" customWidth="1"/>
    <col min="11" max="11" width="17.875" customWidth="1"/>
  </cols>
  <sheetData>
    <row r="1" spans="2:11">
      <c r="B1" s="3" t="s">
        <v>63</v>
      </c>
    </row>
    <row r="4" spans="2:11">
      <c r="B4" t="s">
        <v>167</v>
      </c>
    </row>
    <row r="6" spans="2:11" ht="45">
      <c r="B6" s="1" t="s">
        <v>168</v>
      </c>
      <c r="C6" s="98" t="s">
        <v>169</v>
      </c>
      <c r="D6" s="1" t="s">
        <v>170</v>
      </c>
      <c r="E6" s="82" t="s">
        <v>171</v>
      </c>
      <c r="F6" s="82" t="s">
        <v>172</v>
      </c>
      <c r="G6" s="82" t="s">
        <v>173</v>
      </c>
      <c r="H6" s="82" t="s">
        <v>174</v>
      </c>
      <c r="I6" t="s">
        <v>175</v>
      </c>
      <c r="J6" t="s">
        <v>176</v>
      </c>
      <c r="K6" s="82" t="s">
        <v>177</v>
      </c>
    </row>
    <row r="7" spans="2:11">
      <c r="B7" t="s">
        <v>178</v>
      </c>
      <c r="C7" s="79">
        <v>11000</v>
      </c>
      <c r="D7">
        <f>IF('1. Eingabe'!C16="Ja",1,0)</f>
        <v>0</v>
      </c>
      <c r="E7" s="80" cm="1">
        <f t="array" ref="E7">VLOOKUP('1. Eingabe'!$C$11&amp;'1. Eingabe'!$C$10,CHOOSE({1,2},'1.2. Fördersätze'!$B$17:$B$25&amp;'1.2. Fördersätze'!$C$17:$C$25,'1.2. Fördersätze'!D17:D25),2,0)</f>
        <v>0.65</v>
      </c>
      <c r="F7" s="83"/>
      <c r="G7" s="83"/>
      <c r="H7" s="83"/>
      <c r="I7" s="81">
        <f>E7*'1. Eingabe'!H16</f>
        <v>0</v>
      </c>
      <c r="J7">
        <f>IF(I7&gt;C7,C7,I7)</f>
        <v>0</v>
      </c>
      <c r="K7" t="str">
        <f>IF(J7&lt;I7,"Kappungsgrenze erreicht. ","")&amp;IF(AND('1.3 Berechnung'!D7=1,'1. Eingabe'!H16=""),"Für Berechnung bitte Honorarkosten eingeben.","")</f>
        <v/>
      </c>
    </row>
    <row r="8" spans="2:11">
      <c r="B8" t="s">
        <v>179</v>
      </c>
      <c r="C8" s="79">
        <v>50000</v>
      </c>
      <c r="D8">
        <f>IF('1. Eingabe'!C17="Ja",1,0)</f>
        <v>0</v>
      </c>
      <c r="E8" s="80" cm="1">
        <f t="array" ref="E8">VLOOKUP('1. Eingabe'!$C$11&amp;'1. Eingabe'!$C$10,CHOOSE({1,2},'1.2. Fördersätze'!$B$17:$B$25&amp;'1.2. Fördersätze'!$C$17:$C$25,'1.2. Fördersätze'!D17:D25),2,0)</f>
        <v>0.65</v>
      </c>
      <c r="F8" s="83"/>
      <c r="G8" s="83"/>
      <c r="H8" s="83"/>
      <c r="I8" s="81">
        <f>E8*'1. Eingabe'!H17</f>
        <v>0</v>
      </c>
      <c r="J8">
        <f>IF(I8&gt;C8,C8,I8)</f>
        <v>0</v>
      </c>
      <c r="K8" t="str">
        <f>IF(J8&lt;I8,"Kappungsgrenze erreicht. ","")&amp;IF(AND('1.3 Berechnung'!D8=1,'1. Eingabe'!H17=""),"Für Berechnung bitte Honorarkosten eingeben.","")</f>
        <v/>
      </c>
    </row>
    <row r="9" spans="2:11">
      <c r="B9" t="s">
        <v>180</v>
      </c>
      <c r="C9" s="79">
        <v>300000</v>
      </c>
      <c r="D9" cm="1">
        <f t="array" ref="D9:E9">IF('1. Eingabe'!C18:D18="Keine Maßnahmenförderung gewünscht",0,1)</f>
        <v>1</v>
      </c>
      <c r="E9" s="80">
        <v>1</v>
      </c>
      <c r="F9" s="83">
        <f>IF(SUMPRODUCT(('1. Eingabe'!C30&gt;0)+('1. Eingabe'!C36&gt;0)+('1. Eingabe'!C42&gt;0)+('1. Eingabe'!C48&gt;0))&gt;1,1,0)</f>
        <v>0</v>
      </c>
      <c r="G9" s="83">
        <f>IF('1. Eingabe'!C23&gt;0,1,0)</f>
        <v>0</v>
      </c>
      <c r="H9" s="83">
        <f>G9*IF('1. Eingabe'!C23&gt;1500,IF('1. Eingabe'!C19="ja",1,0),1)</f>
        <v>0</v>
      </c>
      <c r="I9" s="81">
        <f>F9*H9*SUM('1. Eingabe'!C30+'1. Eingabe'!C36+'1. Eingabe'!C42+'1. Eingabe'!C48+'1. Eingabe'!C53)</f>
        <v>0</v>
      </c>
      <c r="J9">
        <f>IF(I9&gt;C9,C9,I9)</f>
        <v>0</v>
      </c>
      <c r="K9" t="str">
        <f>IF(D9=1,IF(J9&lt;I9,"Kappungsgrenze erreicht. ","")&amp;IF(F9&lt;1,"Mind. zwei Bauteilgruppen nötig. ","")&amp;IF(G9=0,"Gebäudenutzfläche eingeben für QS Prüfung. ","")&amp;IF(H9&lt;1,"QS nötig bei &gt; 1500m2 NRF.",""),"")</f>
        <v>Mind. zwei Bauteilgruppen nötig. Gebäudenutzfläche eingeben für QS Prüfung. QS nötig bei &gt; 1500m2 NRF.</v>
      </c>
    </row>
    <row r="10" spans="2:11">
      <c r="B10" t="s">
        <v>181</v>
      </c>
      <c r="C10" s="79">
        <v>6000</v>
      </c>
      <c r="D10">
        <f>IF('1. Eingabe'!C19="Ja",1,0)</f>
        <v>0</v>
      </c>
      <c r="E10" s="80" cm="1">
        <f t="array" ref="E10">VLOOKUP('1. Eingabe'!$C$11&amp;'1. Eingabe'!$C$10,CHOOSE({1,2},'1.2. Fördersätze'!$B$17:$B$25&amp;'1.2. Fördersätze'!$C$17:$C$25,'1.2. Fördersätze'!D17:D25),2,0)</f>
        <v>0.65</v>
      </c>
      <c r="F10" s="83"/>
      <c r="G10" s="83"/>
      <c r="H10" s="83"/>
      <c r="I10" s="81">
        <f>E10*'1. Eingabe'!H19</f>
        <v>0</v>
      </c>
      <c r="J10">
        <f t="shared" ref="J10" si="0">IF(I10&gt;C10,C10,I10)</f>
        <v>0</v>
      </c>
      <c r="K10" t="str">
        <f>IF(J10&lt;I10,"Kappungsgrenze erreicht. ","")&amp;IF(AND('1.3 Berechnung'!D10=1,'1. Eingabe'!H19=""),"Für Berechnung bitte Honorarkosten eingeben.","")</f>
        <v/>
      </c>
    </row>
    <row r="15" spans="2:11">
      <c r="B15" t="s">
        <v>182</v>
      </c>
    </row>
    <row r="18" spans="1:21" ht="85.5">
      <c r="A18" t="s">
        <v>129</v>
      </c>
      <c r="B18" s="209" t="str">
        <f>'1. Eingabe'!C26</f>
        <v>WDVS</v>
      </c>
      <c r="C18" s="209" t="str">
        <f>'1. Eingabe'!D26</f>
        <v>Pfosten-Riegel-Konstruktionen vor Außenwänden</v>
      </c>
      <c r="D18" s="209" t="str">
        <f>'1. Eingabe'!E26</f>
        <v>Kerndämmung (bei zweischaligem Mauerwerk)</v>
      </c>
      <c r="E18" s="209" t="str">
        <f>'1. Eingabe'!F26</f>
        <v>Kerndämmung (hinter Vorhangfassaden)</v>
      </c>
      <c r="F18" s="209" t="str">
        <f>'1. Eingabe'!G26</f>
        <v>Innendämmung von Außenwänden</v>
      </c>
      <c r="G18" s="209" t="str">
        <f>'1. Eingabe'!C32</f>
        <v>Kellerdecke gegen Unbeheizt / Sohle gegen Erdreich</v>
      </c>
      <c r="H18" s="209" t="str">
        <f>'1. Eingabe'!D32</f>
        <v>Decken nach Unten gegen Außenluft</v>
      </c>
      <c r="I18" s="209" t="str">
        <f>'1. Eingabe'!E32</f>
        <v>Fußbodenaufbauten</v>
      </c>
      <c r="J18" s="209" t="str">
        <f>'1. Eingabe'!F32</f>
        <v>Wände gegen unbeheizt oder Erdreich</v>
      </c>
      <c r="K18" s="209" t="str">
        <f>'1. Eingabe'!C38</f>
        <v>Dämmung von Flachdächern</v>
      </c>
      <c r="L18" s="209" t="str">
        <f>'1. Eingabe'!D38</f>
        <v>Dämmung von Steildächern</v>
      </c>
      <c r="M18" s="209" t="s">
        <v>183</v>
      </c>
      <c r="N18" s="209" t="str">
        <f>'1. Eingabe'!G38</f>
        <v>Dachflächenfenster</v>
      </c>
      <c r="O18" t="str">
        <f>'1. Eingabe'!C44</f>
        <v>Fenster, Fenstertüren</v>
      </c>
      <c r="P18" t="str">
        <f>'1. Eingabe'!D44</f>
        <v xml:space="preserve">Pfosten-Riegel-Konstruktionen </v>
      </c>
      <c r="Q18" t="str">
        <f>'1. Eingabe'!E44</f>
        <v>Ertüchtigung Verglasungen (inkl.  Flügeltausch)</v>
      </c>
      <c r="R18" t="str">
        <f>'1. Eingabe'!F44</f>
        <v>Glasdächer, Lichtbänder und -kuppeln</v>
      </c>
      <c r="S18" t="str">
        <f>'1. Eingabe'!G44</f>
        <v>Außentüren</v>
      </c>
      <c r="T18" t="str">
        <f>'1. Eingabe'!H44</f>
        <v>Außentore</v>
      </c>
    </row>
    <row r="19" spans="1:21">
      <c r="A19" t="s">
        <v>184</v>
      </c>
      <c r="B19" s="210">
        <f>'1. Eingabe'!C28</f>
        <v>0</v>
      </c>
      <c r="C19" s="210">
        <f>'1. Eingabe'!D28</f>
        <v>0</v>
      </c>
      <c r="D19" s="210">
        <f>'1. Eingabe'!E28</f>
        <v>0</v>
      </c>
      <c r="E19" s="210">
        <f>'1. Eingabe'!F28</f>
        <v>0</v>
      </c>
      <c r="F19" s="210">
        <f>'1. Eingabe'!G28</f>
        <v>0</v>
      </c>
      <c r="G19" s="210">
        <f>'1. Eingabe'!C34</f>
        <v>0</v>
      </c>
      <c r="H19" s="210">
        <f>'1. Eingabe'!D34</f>
        <v>0</v>
      </c>
      <c r="I19" s="210">
        <f>'1. Eingabe'!E34</f>
        <v>0</v>
      </c>
      <c r="J19" s="210">
        <f>'1. Eingabe'!F34</f>
        <v>0</v>
      </c>
      <c r="K19" s="210">
        <f>'1. Eingabe'!C40</f>
        <v>0</v>
      </c>
      <c r="L19" s="210">
        <f>'1. Eingabe'!D40</f>
        <v>0</v>
      </c>
      <c r="M19" s="210">
        <f>'1. Eingabe'!E40</f>
        <v>0</v>
      </c>
      <c r="N19" s="210">
        <f>'1. Eingabe'!G40</f>
        <v>0</v>
      </c>
      <c r="O19" s="208">
        <f>'1. Eingabe'!C46</f>
        <v>0</v>
      </c>
      <c r="P19" s="208">
        <f>'1. Eingabe'!D46</f>
        <v>0</v>
      </c>
      <c r="Q19" s="208">
        <f>'1. Eingabe'!E46</f>
        <v>0</v>
      </c>
      <c r="R19" s="208">
        <f>'1. Eingabe'!F46</f>
        <v>0</v>
      </c>
      <c r="S19" s="208">
        <f>'1. Eingabe'!G46</f>
        <v>0</v>
      </c>
      <c r="T19" s="208">
        <f>'1. Eingabe'!H46</f>
        <v>0</v>
      </c>
      <c r="U19" s="208"/>
    </row>
    <row r="21" spans="1:21" ht="15">
      <c r="B21" s="1" t="s">
        <v>185</v>
      </c>
    </row>
    <row r="22" spans="1:21">
      <c r="B22" s="224" t="str">
        <f t="array" ref="B22">IFERROR(IF(COLUMN(A1)&gt;COUNTA(IF($B$19:$T$19&gt;0,$B$19:$T$19)),"",INDEX($B$18:$T$18,SMALL(IF($B$19:$T$19&gt;0,COLUMN($B$19:$T$19)-COLUMN($A$19)),COLUMN(A1)))),"")</f>
        <v/>
      </c>
      <c r="C22" s="224" t="str">
        <f t="array" ref="C22">IFERROR(IF(COLUMN(B1)&gt;COUNTA(IF($B$19:$T$19&gt;0,$B$19:$T$19)),"",INDEX($B$18:$T$18,SMALL(IF($B$19:$T$19&gt;0,COLUMN($B$19:$T$19)-COLUMN($A$19)),COLUMN(B1)))),"")</f>
        <v/>
      </c>
      <c r="D22" s="224" t="str">
        <f t="array" ref="D22">IFERROR(IF(COLUMN(C1)&gt;COUNTA(IF($B$19:$T$19&gt;0,$B$19:$T$19)),"",INDEX($B$18:$T$18,SMALL(IF($B$19:$T$19&gt;0,COLUMN($B$19:$T$19)-COLUMN($A$19)),COLUMN(C1)))),"")</f>
        <v/>
      </c>
      <c r="E22" s="224" t="str">
        <f t="array" ref="E22">IFERROR(IF(COLUMN(D1)&gt;COUNTA(IF($B$19:$T$19&gt;0,$B$19:$T$19)),"",INDEX($B$18:$T$18,SMALL(IF($B$19:$T$19&gt;0,COLUMN($B$19:$T$19)-COLUMN($A$19)),COLUMN(D1)))),"")</f>
        <v/>
      </c>
      <c r="F22" s="224" t="str">
        <f t="array" ref="F22">IFERROR(IF(COLUMN(E1)&gt;COUNTA(IF($B$19:$T$19&gt;0,$B$19:$T$19)),"",INDEX($B$18:$T$18,SMALL(IF($B$19:$T$19&gt;0,COLUMN($B$19:$T$19)-COLUMN($A$19)),COLUMN(E1)))),"")</f>
        <v/>
      </c>
      <c r="G22" s="224" t="str">
        <f t="array" ref="G22">IFERROR(IF(COLUMN(F1)&gt;COUNTA(IF($B$19:$T$19&gt;0,$B$19:$T$19)),"",INDEX($B$18:$T$18,SMALL(IF($B$19:$T$19&gt;0,COLUMN($B$19:$T$19)-COLUMN($A$19)),COLUMN(F1)))),"")</f>
        <v/>
      </c>
      <c r="H22" s="224" t="str">
        <f t="array" ref="H22">IFERROR(IF(COLUMN(G1)&gt;COUNTA(IF($B$19:$T$19&gt;0,$B$19:$T$19)),"",INDEX($B$18:$T$18,SMALL(IF($B$19:$T$19&gt;0,COLUMN($B$19:$T$19)-COLUMN($A$19)),COLUMN(G1)))),"")</f>
        <v/>
      </c>
      <c r="I22" s="224" t="str">
        <f t="array" ref="I22">IFERROR(IF(COLUMN(H1)&gt;COUNTA(IF($B$19:$T$19&gt;0,$B$19:$T$19)),"",INDEX($B$18:$T$18,SMALL(IF($B$19:$T$19&gt;0,COLUMN($B$19:$T$19)-COLUMN($A$19)),COLUMN(H1)))),"")</f>
        <v/>
      </c>
      <c r="J22" s="224" t="str">
        <f t="array" ref="J22">IFERROR(IF(COLUMN(I1)&gt;COUNTA(IF($B$19:$T$19&gt;0,$B$19:$T$19)),"",INDEX($B$18:$T$18,SMALL(IF($B$19:$T$19&gt;0,COLUMN($B$19:$T$19)-COLUMN($A$19)),COLUMN(I1)))),"")</f>
        <v/>
      </c>
      <c r="K22" s="224" t="str">
        <f t="array" ref="K22">IFERROR(IF(COLUMN(J1)&gt;COUNTA(IF($B$19:$T$19&gt;0,$B$19:$T$19)),"",INDEX($B$18:$T$18,SMALL(IF($B$19:$T$19&gt;0,COLUMN($B$19:$T$19)-COLUMN($A$19)),COLUMN(J1)))),"")</f>
        <v/>
      </c>
      <c r="L22" s="224" t="str">
        <f t="array" ref="L22">IFERROR(IF(COLUMN(K1)&gt;COUNTA(IF($B$19:$T$19&gt;0,$B$19:$T$19)),"",INDEX($B$18:$T$18,SMALL(IF($B$19:$T$19&gt;0,COLUMN($B$19:$T$19)-COLUMN($A$19)),COLUMN(K1)))),"")</f>
        <v/>
      </c>
      <c r="M22" s="224" t="str">
        <f t="array" ref="M22">IFERROR(IF(COLUMN(L1)&gt;COUNTA(IF($B$19:$T$19&gt;0,$B$19:$T$19)),"",INDEX($B$18:$T$18,SMALL(IF($B$19:$T$19&gt;0,COLUMN($B$19:$T$19)-COLUMN($A$19)),COLUMN(L1)))),"")</f>
        <v/>
      </c>
      <c r="N22" s="224" t="str">
        <f t="array" ref="N22">IFERROR(IF(COLUMN(M1)&gt;COUNTA(IF($B$19:$T$19&gt;0,$B$19:$T$19)),"",INDEX($B$18:$T$18,SMALL(IF($B$19:$T$19&gt;0,COLUMN($B$19:$T$19)-COLUMN($A$19)),COLUMN(M1)))),"")</f>
        <v/>
      </c>
      <c r="O22" s="224" t="str">
        <f t="array" ref="O22">IFERROR(IF(COLUMN(N1)&gt;COUNTA(IF($B$19:$T$19&gt;0,$B$19:$T$19)),"",INDEX($B$18:$T$18,SMALL(IF($B$19:$T$19&gt;0,COLUMN($B$19:$T$19)-COLUMN($A$19)),COLUMN(N1)))),"")</f>
        <v/>
      </c>
      <c r="P22" s="224" t="str">
        <f t="array" ref="P22">IFERROR(IF(COLUMN(O1)&gt;COUNTA(IF($B$19:$T$19&gt;0,$B$19:$T$19)),"",INDEX($B$18:$T$18,SMALL(IF($B$19:$T$19&gt;0,COLUMN($B$19:$T$19)-COLUMN($A$19)),COLUMN(O1)))),"")</f>
        <v/>
      </c>
      <c r="Q22" s="224" t="str">
        <f t="array" ref="Q22">IFERROR(IF(COLUMN(P1)&gt;COUNTA(IF($B$19:$T$19&gt;0,$B$19:$T$19)),"",INDEX($B$18:$T$18,SMALL(IF($B$19:$T$19&gt;0,COLUMN($B$19:$T$19)-COLUMN($A$19)),COLUMN(P1)))),"")</f>
        <v/>
      </c>
      <c r="R22" s="224" t="str">
        <f t="array" ref="R22">IFERROR(IF(COLUMN(Q1)&gt;COUNTA(IF($B$19:$T$19&gt;0,$B$19:$T$19)),"",INDEX($B$18:$T$18,SMALL(IF($B$19:$T$19&gt;0,COLUMN($B$19:$T$19)-COLUMN($A$19)),COLUMN(Q1)))),"")</f>
        <v/>
      </c>
      <c r="S22" s="224" t="str">
        <f t="array" ref="S22">IFERROR(IF(COLUMN(R1)&gt;COUNTA(IF($B$19:$T$19&gt;0,$B$19:$T$19)),"",INDEX($B$18:$T$18,SMALL(IF($B$19:$T$19&gt;0,COLUMN($B$19:$T$19)-COLUMN($A$19)),COLUMN(R1)))),"")</f>
        <v/>
      </c>
      <c r="T22" s="224" t="str">
        <f t="array" ref="T22">IFERROR(IF(COLUMN(S1)&gt;COUNTA(IF($B$19:$T$19&gt;0,$B$19:$T$19)),"",INDEX($B$18:$T$18,SMALL(IF($B$19:$T$19&gt;0,COLUMN($B$19:$T$19)-COLUMN($A$19)),COLUMN(S1)))),"")</f>
        <v/>
      </c>
    </row>
    <row r="23" spans="1:21">
      <c r="B23" s="224" t="str">
        <f t="array" ref="B23">IFERROR(IF(COLUMN(A1)&gt;COUNTA(IF($B$19:$T$19&gt;0,$B$19:$T$19)),"",INDEX($B$19:$T$19,SMALL(IF($B$19:$T$19&gt;0,COLUMN($B$19:$T$19)-COLUMN($A$19)),COLUMN(A1)))),"")</f>
        <v/>
      </c>
      <c r="C23" s="224" t="str">
        <f t="array" ref="C23">IFERROR(IF(COLUMN(B1)&gt;COUNTA(IF($B$19:$T$19&gt;0,$B$19:$T$19)),"",INDEX($B$19:$T$19,SMALL(IF($B$19:$T$19&gt;0,COLUMN($B$19:$T$19)-COLUMN($A$19)),COLUMN(B1)))),"")</f>
        <v/>
      </c>
      <c r="D23" s="224" t="str">
        <f t="array" ref="D23">IFERROR(IF(COLUMN(C1)&gt;COUNTA(IF($B$19:$T$19&gt;0,$B$19:$T$19)),"",INDEX($B$19:$T$19,SMALL(IF($B$19:$T$19&gt;0,COLUMN($B$19:$T$19)-COLUMN($A$19)),COLUMN(C1)))),"")</f>
        <v/>
      </c>
      <c r="E23" s="224" t="str">
        <f t="array" ref="E23">IFERROR(IF(COLUMN(D1)&gt;COUNTA(IF($B$19:$T$19&gt;0,$B$19:$T$19)),"",INDEX($B$19:$T$19,SMALL(IF($B$19:$T$19&gt;0,COLUMN($B$19:$T$19)-COLUMN($A$19)),COLUMN(D1)))),"")</f>
        <v/>
      </c>
      <c r="F23" s="224" t="str">
        <f t="array" ref="F23">IFERROR(IF(COLUMN(E1)&gt;COUNTA(IF($B$19:$T$19&gt;0,$B$19:$T$19)),"",INDEX($B$19:$T$19,SMALL(IF($B$19:$T$19&gt;0,COLUMN($B$19:$T$19)-COLUMN($A$19)),COLUMN(E1)))),"")</f>
        <v/>
      </c>
      <c r="G23" s="224" t="str">
        <f t="array" ref="G23">IFERROR(IF(COLUMN(F1)&gt;COUNTA(IF($B$19:$T$19&gt;0,$B$19:$T$19)),"",INDEX($B$19:$T$19,SMALL(IF($B$19:$T$19&gt;0,COLUMN($B$19:$T$19)-COLUMN($A$19)),COLUMN(F1)))),"")</f>
        <v/>
      </c>
      <c r="H23" s="224" t="str">
        <f t="array" ref="H23">IFERROR(IF(COLUMN(G1)&gt;COUNTA(IF($B$19:$T$19&gt;0,$B$19:$T$19)),"",INDEX($B$19:$T$19,SMALL(IF($B$19:$T$19&gt;0,COLUMN($B$19:$T$19)-COLUMN($A$19)),COLUMN(G1)))),"")</f>
        <v/>
      </c>
      <c r="I23" s="224" t="str">
        <f t="array" ref="I23">IFERROR(IF(COLUMN(H1)&gt;COUNTA(IF($B$19:$T$19&gt;0,$B$19:$T$19)),"",INDEX($B$19:$T$19,SMALL(IF($B$19:$T$19&gt;0,COLUMN($B$19:$T$19)-COLUMN($A$19)),COLUMN(H1)))),"")</f>
        <v/>
      </c>
      <c r="J23" s="224" t="str">
        <f t="array" ref="J23">IFERROR(IF(COLUMN(I1)&gt;COUNTA(IF($B$19:$T$19&gt;0,$B$19:$T$19)),"",INDEX($B$19:$T$19,SMALL(IF($B$19:$T$19&gt;0,COLUMN($B$19:$T$19)-COLUMN($A$19)),COLUMN(I1)))),"")</f>
        <v/>
      </c>
      <c r="K23" s="224" t="str">
        <f t="array" ref="K23">IFERROR(IF(COLUMN(J1)&gt;COUNTA(IF($B$19:$T$19&gt;0,$B$19:$T$19)),"",INDEX($B$19:$T$19,SMALL(IF($B$19:$T$19&gt;0,COLUMN($B$19:$T$19)-COLUMN($A$19)),COLUMN(J1)))),"")</f>
        <v/>
      </c>
      <c r="L23" s="224" t="str">
        <f t="array" ref="L23">IFERROR(IF(COLUMN(K1)&gt;COUNTA(IF($B$19:$T$19&gt;0,$B$19:$T$19)),"",INDEX($B$19:$T$19,SMALL(IF($B$19:$T$19&gt;0,COLUMN($B$19:$T$19)-COLUMN($A$19)),COLUMN(K1)))),"")</f>
        <v/>
      </c>
      <c r="M23" s="224" t="str">
        <f t="array" ref="M23">IFERROR(IF(COLUMN(L1)&gt;COUNTA(IF($B$19:$T$19&gt;0,$B$19:$T$19)),"",INDEX($B$19:$T$19,SMALL(IF($B$19:$T$19&gt;0,COLUMN($B$19:$T$19)-COLUMN($A$19)),COLUMN(L1)))),"")</f>
        <v/>
      </c>
      <c r="N23" s="224" t="str">
        <f t="array" ref="N23">IFERROR(IF(COLUMN(M1)&gt;COUNTA(IF($B$19:$T$19&gt;0,$B$19:$T$19)),"",INDEX($B$19:$T$19,SMALL(IF($B$19:$T$19&gt;0,COLUMN($B$19:$T$19)-COLUMN($A$19)),COLUMN(M1)))),"")</f>
        <v/>
      </c>
      <c r="O23" s="224" t="str">
        <f t="array" ref="O23">IFERROR(IF(COLUMN(N1)&gt;COUNTA(IF($B$19:$T$19&gt;0,$B$19:$T$19)),"",INDEX($B$19:$T$19,SMALL(IF($B$19:$T$19&gt;0,COLUMN($B$19:$T$19)-COLUMN($A$19)),COLUMN(N1)))),"")</f>
        <v/>
      </c>
      <c r="P23" s="224" t="str">
        <f t="array" ref="P23">IFERROR(IF(COLUMN(O1)&gt;COUNTA(IF($B$19:$T$19&gt;0,$B$19:$T$19)),"",INDEX($B$19:$T$19,SMALL(IF($B$19:$T$19&gt;0,COLUMN($B$19:$T$19)-COLUMN($A$19)),COLUMN(O1)))),"")</f>
        <v/>
      </c>
      <c r="Q23" s="224" t="str">
        <f t="array" ref="Q23">IFERROR(IF(COLUMN(P1)&gt;COUNTA(IF($B$19:$T$19&gt;0,$B$19:$T$19)),"",INDEX($B$19:$T$19,SMALL(IF($B$19:$T$19&gt;0,COLUMN($B$19:$T$19)-COLUMN($A$19)),COLUMN(P1)))),"")</f>
        <v/>
      </c>
      <c r="R23" s="224" t="str">
        <f t="array" ref="R23">IFERROR(IF(COLUMN(Q1)&gt;COUNTA(IF($B$19:$T$19&gt;0,$B$19:$T$19)),"",INDEX($B$19:$T$19,SMALL(IF($B$19:$T$19&gt;0,COLUMN($B$19:$T$19)-COLUMN($A$19)),COLUMN(Q1)))),"")</f>
        <v/>
      </c>
      <c r="S23" s="224" t="str">
        <f t="array" ref="S23">IFERROR(IF(COLUMN(R1)&gt;COUNTA(IF($B$19:$T$19&gt;0,$B$19:$T$19)),"",INDEX($B$19:$T$19,SMALL(IF($B$19:$T$19&gt;0,COLUMN($B$19:$T$19)-COLUMN($A$19)),COLUMN(R1)))),"")</f>
        <v/>
      </c>
      <c r="T23" s="224" t="str">
        <f t="array" ref="T23">IFERROR(IF(COLUMN(S1)&gt;COUNTA(IF($B$19:$T$19&gt;0,$B$19:$T$19)),"",INDEX($B$19:$T$19,SMALL(IF($B$19:$T$19&gt;0,COLUMN($B$19:$T$19)-COLUMN($A$19)),COLUMN(S1)))),"")</f>
        <v/>
      </c>
    </row>
    <row r="25" spans="1:21" ht="15">
      <c r="B25" s="1" t="s">
        <v>186</v>
      </c>
      <c r="C25" t="s">
        <v>184</v>
      </c>
    </row>
    <row r="26" spans="1:21">
      <c r="A26">
        <v>1</v>
      </c>
      <c r="B26" t="str">
        <f>B22</f>
        <v/>
      </c>
      <c r="C26" t="str">
        <f>B23</f>
        <v/>
      </c>
    </row>
    <row r="27" spans="1:21">
      <c r="A27">
        <v>2</v>
      </c>
      <c r="B27" t="str">
        <f>C22</f>
        <v/>
      </c>
      <c r="C27" t="str">
        <f>C23</f>
        <v/>
      </c>
    </row>
    <row r="28" spans="1:21">
      <c r="A28">
        <v>3</v>
      </c>
      <c r="B28" t="str">
        <f>D22</f>
        <v/>
      </c>
      <c r="C28" t="str">
        <f>D23</f>
        <v/>
      </c>
    </row>
    <row r="29" spans="1:21">
      <c r="A29">
        <v>4</v>
      </c>
      <c r="B29" t="str">
        <f>E22</f>
        <v/>
      </c>
      <c r="C29" t="str">
        <f>E23</f>
        <v/>
      </c>
    </row>
    <row r="30" spans="1:21">
      <c r="A30">
        <v>5</v>
      </c>
      <c r="B30" t="str">
        <f>F22</f>
        <v/>
      </c>
      <c r="C30" t="str">
        <f>F23</f>
        <v/>
      </c>
    </row>
    <row r="31" spans="1:21">
      <c r="A31">
        <v>6</v>
      </c>
      <c r="B31" t="str">
        <f>G22</f>
        <v/>
      </c>
      <c r="C31" t="str">
        <f>G23</f>
        <v/>
      </c>
    </row>
    <row r="32" spans="1:21">
      <c r="A32">
        <v>7</v>
      </c>
      <c r="B32" t="str">
        <f>H22</f>
        <v/>
      </c>
      <c r="C32" t="str">
        <f>H23</f>
        <v/>
      </c>
    </row>
    <row r="33" spans="1:3">
      <c r="A33">
        <v>8</v>
      </c>
      <c r="B33" t="str">
        <f>I22</f>
        <v/>
      </c>
      <c r="C33" t="str">
        <f>I23</f>
        <v/>
      </c>
    </row>
    <row r="34" spans="1:3">
      <c r="B34" t="str">
        <f>J22</f>
        <v/>
      </c>
      <c r="C34" t="str">
        <f>J23</f>
        <v/>
      </c>
    </row>
    <row r="35" spans="1:3">
      <c r="B35" t="str">
        <f>K22</f>
        <v/>
      </c>
      <c r="C35" t="str">
        <f>K23</f>
        <v/>
      </c>
    </row>
    <row r="36" spans="1:3">
      <c r="B36" t="str">
        <f>L22</f>
        <v/>
      </c>
      <c r="C36" t="str">
        <f>L23</f>
        <v/>
      </c>
    </row>
    <row r="37" spans="1:3">
      <c r="B37" t="str">
        <f>M22</f>
        <v/>
      </c>
      <c r="C37" t="str">
        <f>M23</f>
        <v/>
      </c>
    </row>
    <row r="38" spans="1:3">
      <c r="B38" t="str">
        <f>N22</f>
        <v/>
      </c>
      <c r="C38" t="str">
        <f>N23</f>
        <v/>
      </c>
    </row>
    <row r="39" spans="1:3">
      <c r="B39" t="str">
        <f>O22</f>
        <v/>
      </c>
      <c r="C39" t="str">
        <f>O23</f>
        <v/>
      </c>
    </row>
  </sheetData>
  <sheetProtection algorithmName="SHA-512" hashValue="pawpKCYukqdIFv319psa4+M+d6cimRhBGdRG25mwGFKt3Hwc9EDWug3ikJQ0EOE4TZSmR1mpbGabkYnNI3H2wA==" saltValue="WgT/NBw02RboO2BH2FabQQ==" spinCount="100000" sheet="1" objects="1" scenarios="1"/>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29"/>
  <sheetViews>
    <sheetView showGridLines="0" view="pageBreakPreview" zoomScale="80" zoomScaleNormal="100" zoomScaleSheetLayoutView="80" zoomScalePageLayoutView="85" workbookViewId="0">
      <selection activeCell="C13" sqref="C13:F13"/>
    </sheetView>
  </sheetViews>
  <sheetFormatPr baseColWidth="10" defaultColWidth="11.375" defaultRowHeight="14.25"/>
  <cols>
    <col min="1" max="1" width="5.75" style="40" customWidth="1"/>
    <col min="2" max="2" width="14" style="40" customWidth="1"/>
    <col min="3" max="3" width="6.875" style="41" customWidth="1"/>
    <col min="4" max="5" width="74.625" style="40" customWidth="1"/>
    <col min="6" max="6" width="10.75" style="40" customWidth="1"/>
    <col min="7" max="7" width="4.875" style="40" customWidth="1"/>
    <col min="8" max="8" width="30.625" style="40" customWidth="1"/>
    <col min="9" max="16384" width="11.375" style="40"/>
  </cols>
  <sheetData>
    <row r="1" spans="1:7" s="15" customFormat="1" ht="18.75" customHeight="1">
      <c r="A1" s="33"/>
      <c r="B1" s="33"/>
      <c r="C1" s="33"/>
      <c r="D1" s="33"/>
    </row>
    <row r="2" spans="1:7" s="15" customFormat="1" ht="18.75" customHeight="1">
      <c r="A2" s="33"/>
      <c r="B2" s="33"/>
      <c r="C2" s="33"/>
      <c r="D2" s="33"/>
    </row>
    <row r="3" spans="1:7" s="15" customFormat="1" ht="18.75" customHeight="1">
      <c r="A3" s="33"/>
      <c r="B3" s="33"/>
      <c r="C3" s="33"/>
      <c r="D3" s="33"/>
    </row>
    <row r="4" spans="1:7" s="15" customFormat="1" ht="18.75" customHeight="1">
      <c r="A4" s="33"/>
      <c r="B4" s="33"/>
      <c r="C4" s="33"/>
      <c r="D4" s="33"/>
    </row>
    <row r="5" spans="1:7" s="15" customFormat="1" ht="56.45" customHeight="1">
      <c r="A5" s="238" t="s">
        <v>187</v>
      </c>
      <c r="B5" s="238"/>
      <c r="C5" s="238"/>
      <c r="D5" s="238"/>
      <c r="E5" s="238"/>
      <c r="F5" s="238"/>
      <c r="G5" s="238"/>
    </row>
    <row r="6" spans="1:7" s="15" customFormat="1" ht="15.6" customHeight="1">
      <c r="A6" s="33"/>
      <c r="B6" s="33"/>
      <c r="C6" s="33"/>
      <c r="D6" s="33"/>
      <c r="E6" s="33"/>
      <c r="F6" s="33"/>
    </row>
    <row r="7" spans="1:7" s="15" customFormat="1" ht="18.75" customHeight="1">
      <c r="A7" s="33"/>
      <c r="B7" s="18" t="str">
        <f>'1.1 Dropdown-Daten'!D5</f>
        <v>Unternehmensgröße</v>
      </c>
      <c r="C7" s="18"/>
      <c r="D7" s="33"/>
      <c r="E7" s="33"/>
      <c r="F7" s="33"/>
    </row>
    <row r="8" spans="1:7" s="15" customFormat="1" ht="15" customHeight="1">
      <c r="A8" s="86"/>
      <c r="B8" s="317" t="s">
        <v>188</v>
      </c>
      <c r="C8" s="317"/>
      <c r="D8" s="317"/>
      <c r="E8" s="317"/>
      <c r="F8" s="317"/>
    </row>
    <row r="9" spans="1:7" s="15" customFormat="1" ht="15" customHeight="1">
      <c r="A9" s="86"/>
      <c r="B9" s="317"/>
      <c r="C9" s="317"/>
      <c r="D9" s="317"/>
      <c r="E9" s="317"/>
      <c r="F9" s="317"/>
    </row>
    <row r="10" spans="1:7" s="15" customFormat="1" ht="15.6" customHeight="1">
      <c r="A10" s="86"/>
      <c r="B10" s="317"/>
      <c r="C10" s="317"/>
      <c r="D10" s="317"/>
      <c r="E10" s="317"/>
      <c r="F10" s="317"/>
    </row>
    <row r="11" spans="1:7" s="15" customFormat="1" ht="19.5" customHeight="1">
      <c r="A11" s="86"/>
      <c r="B11" s="87" t="str">
        <f>'1.1 Dropdown-Daten'!D6</f>
        <v>Klein</v>
      </c>
      <c r="C11" s="318" t="s">
        <v>189</v>
      </c>
      <c r="D11" s="318"/>
      <c r="E11" s="318"/>
      <c r="F11" s="318"/>
    </row>
    <row r="12" spans="1:7" s="15" customFormat="1" ht="19.5" customHeight="1">
      <c r="A12" s="86"/>
      <c r="B12" s="87" t="str">
        <f>'1.1 Dropdown-Daten'!D7</f>
        <v>Mittel</v>
      </c>
      <c r="C12" s="318" t="s">
        <v>190</v>
      </c>
      <c r="D12" s="318"/>
      <c r="E12" s="318"/>
      <c r="F12" s="318"/>
      <c r="G12" s="85"/>
    </row>
    <row r="13" spans="1:7" s="15" customFormat="1" ht="19.5" customHeight="1">
      <c r="A13" s="86"/>
      <c r="B13" s="87" t="str">
        <f>'1.1 Dropdown-Daten'!D8</f>
        <v>Groß</v>
      </c>
      <c r="C13" s="319" t="s">
        <v>191</v>
      </c>
      <c r="D13" s="320"/>
      <c r="E13" s="320"/>
      <c r="F13" s="321"/>
      <c r="G13" s="85"/>
    </row>
    <row r="14" spans="1:7" s="15" customFormat="1" ht="15.6" customHeight="1">
      <c r="A14" s="33"/>
      <c r="C14" s="85"/>
      <c r="D14" s="85"/>
      <c r="E14" s="85"/>
      <c r="F14" s="85"/>
      <c r="G14" s="85"/>
    </row>
    <row r="15" spans="1:7" s="15" customFormat="1" ht="15" customHeight="1">
      <c r="A15" s="86"/>
      <c r="B15" s="18" t="str">
        <f>'1.1 Dropdown-Daten'!D10</f>
        <v>Antragsberechtigung</v>
      </c>
      <c r="C15" s="85"/>
      <c r="D15" s="85"/>
      <c r="E15" s="85"/>
      <c r="F15" s="85"/>
      <c r="G15" s="85"/>
    </row>
    <row r="16" spans="1:7" s="15" customFormat="1" ht="15" customHeight="1">
      <c r="A16" s="86"/>
      <c r="B16" s="317" t="s">
        <v>192</v>
      </c>
      <c r="C16" s="317"/>
      <c r="D16" s="317"/>
      <c r="E16" s="317"/>
      <c r="F16" s="317"/>
    </row>
    <row r="17" spans="1:7" s="15" customFormat="1" ht="15.6" customHeight="1">
      <c r="A17" s="86"/>
      <c r="B17" s="317"/>
      <c r="C17" s="317"/>
      <c r="D17" s="317"/>
      <c r="E17" s="317"/>
      <c r="F17" s="317"/>
    </row>
    <row r="18" spans="1:7" s="15" customFormat="1" ht="35.1" customHeight="1">
      <c r="A18" s="86"/>
      <c r="B18" s="87" t="str">
        <f>'1.1 Dropdown-Daten'!D11</f>
        <v>Allgemein</v>
      </c>
      <c r="C18" s="318" t="s">
        <v>193</v>
      </c>
      <c r="D18" s="318"/>
      <c r="E18" s="318"/>
      <c r="F18" s="318"/>
    </row>
    <row r="19" spans="1:7" s="15" customFormat="1" ht="42" customHeight="1">
      <c r="A19" s="86"/>
      <c r="B19" s="313" t="str">
        <f>'1.1 Dropdown-Daten'!D12</f>
        <v>Begünstigt</v>
      </c>
      <c r="C19" s="322" t="s">
        <v>194</v>
      </c>
      <c r="D19" s="323"/>
      <c r="E19" s="323"/>
      <c r="F19" s="324"/>
      <c r="G19" s="85"/>
    </row>
    <row r="20" spans="1:7" s="15" customFormat="1" ht="14.1" customHeight="1">
      <c r="A20" s="86"/>
      <c r="B20" s="314"/>
      <c r="C20" s="312"/>
      <c r="D20" s="92" t="s">
        <v>195</v>
      </c>
      <c r="E20" s="92" t="s">
        <v>196</v>
      </c>
      <c r="F20" s="316"/>
      <c r="G20" s="85"/>
    </row>
    <row r="21" spans="1:7" s="15" customFormat="1" ht="14.1" customHeight="1">
      <c r="A21" s="86"/>
      <c r="B21" s="314"/>
      <c r="C21" s="312"/>
      <c r="D21" s="89" t="s">
        <v>197</v>
      </c>
      <c r="E21" s="89" t="s">
        <v>198</v>
      </c>
      <c r="F21" s="316"/>
      <c r="G21" s="85"/>
    </row>
    <row r="22" spans="1:7" s="15" customFormat="1" ht="33" customHeight="1">
      <c r="A22" s="86"/>
      <c r="B22" s="314"/>
      <c r="C22" s="312"/>
      <c r="D22" s="89" t="s">
        <v>199</v>
      </c>
      <c r="E22" s="89" t="s">
        <v>200</v>
      </c>
      <c r="F22" s="316"/>
      <c r="G22" s="85"/>
    </row>
    <row r="23" spans="1:7" s="15" customFormat="1" ht="84.6" customHeight="1">
      <c r="A23" s="86"/>
      <c r="B23" s="314"/>
      <c r="C23" s="312"/>
      <c r="D23" s="89" t="s">
        <v>201</v>
      </c>
      <c r="E23" s="89" t="s">
        <v>202</v>
      </c>
      <c r="F23" s="316"/>
      <c r="G23" s="85"/>
    </row>
    <row r="24" spans="1:7" s="15" customFormat="1" ht="30.6" customHeight="1">
      <c r="A24" s="86"/>
      <c r="B24" s="314"/>
      <c r="C24" s="312"/>
      <c r="D24" s="89" t="s">
        <v>203</v>
      </c>
      <c r="E24" s="89" t="s">
        <v>204</v>
      </c>
      <c r="F24" s="316"/>
      <c r="G24" s="85"/>
    </row>
    <row r="25" spans="1:7" s="15" customFormat="1" ht="12.95" customHeight="1">
      <c r="A25" s="86"/>
      <c r="B25" s="315"/>
      <c r="C25" s="90"/>
      <c r="D25" s="88"/>
      <c r="E25" s="88"/>
      <c r="F25" s="91"/>
      <c r="G25" s="85"/>
    </row>
    <row r="26" spans="1:7" s="15" customFormat="1" ht="33" customHeight="1">
      <c r="A26" s="86"/>
      <c r="B26" s="87" t="str">
        <f>'1.1 Dropdown-Daten'!D13</f>
        <v>(Beihilfefrei)</v>
      </c>
      <c r="C26" s="309" t="s">
        <v>205</v>
      </c>
      <c r="D26" s="310"/>
      <c r="E26" s="310"/>
      <c r="F26" s="311"/>
      <c r="G26" s="85"/>
    </row>
    <row r="27" spans="1:7" s="15" customFormat="1" ht="9" customHeight="1">
      <c r="A27" s="86"/>
      <c r="G27" s="85"/>
    </row>
    <row r="28" spans="1:7" s="15" customFormat="1" ht="30.6" customHeight="1">
      <c r="A28" s="86"/>
      <c r="B28" s="85"/>
      <c r="C28" s="85"/>
      <c r="D28" s="85"/>
      <c r="E28" s="85"/>
      <c r="F28" s="85"/>
      <c r="G28" s="85"/>
    </row>
    <row r="29" spans="1:7" s="183" customFormat="1" ht="15" customHeight="1">
      <c r="A29" s="33"/>
      <c r="C29" s="85"/>
      <c r="D29" s="85"/>
      <c r="E29" s="85"/>
      <c r="F29" s="85"/>
      <c r="G29" s="85"/>
    </row>
  </sheetData>
  <sheetProtection algorithmName="SHA-512" hashValue="gbJnRWe7Om0srVC76rQTSTJtQqwuXIeB2ubV1B9Kd17CqlpIdD7pm7+6O7VhbcPdYfr+6fu/BJe2JllyjI4FXw==" saltValue="a6rppDBB0WPgn/NONx2Z3g==" spinCount="100000" sheet="1" objects="1" scenarios="1"/>
  <mergeCells count="12">
    <mergeCell ref="C26:F26"/>
    <mergeCell ref="A5:G5"/>
    <mergeCell ref="C20:C24"/>
    <mergeCell ref="B19:B25"/>
    <mergeCell ref="F20:F24"/>
    <mergeCell ref="B8:F10"/>
    <mergeCell ref="C11:F11"/>
    <mergeCell ref="C12:F12"/>
    <mergeCell ref="C13:F13"/>
    <mergeCell ref="B16:F17"/>
    <mergeCell ref="C18:F18"/>
    <mergeCell ref="C19:F19"/>
  </mergeCells>
  <pageMargins left="0.31496062992125984" right="0.31496062992125984" top="0.78740157480314965" bottom="0.78740157480314965" header="0.31496062992125984" footer="0.31496062992125984"/>
  <pageSetup paperSize="9" scale="67" orientation="landscape" r:id="rId1"/>
  <headerFooter>
    <oddHeader>&amp;CAusdruck vom &amp;D</oddHeader>
    <oddFooter>&amp;L&amp;F&amp;RVersion 1.1</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EA6751F10A62B438DB6D7AD4B310D64" ma:contentTypeVersion="18" ma:contentTypeDescription="Ein neues Dokument erstellen." ma:contentTypeScope="" ma:versionID="e3642a92a6300ff64ea62c3ff52e5f8e">
  <xsd:schema xmlns:xsd="http://www.w3.org/2001/XMLSchema" xmlns:xs="http://www.w3.org/2001/XMLSchema" xmlns:p="http://schemas.microsoft.com/office/2006/metadata/properties" xmlns:ns2="c55483b8-71e5-4858-8be7-ac8f0db823e8" xmlns:ns3="9001e31f-5bea-45a1-99c0-1b774324761a" targetNamespace="http://schemas.microsoft.com/office/2006/metadata/properties" ma:root="true" ma:fieldsID="c2ee9928d676fc179c54de647793732e" ns2:_="" ns3:_="">
    <xsd:import namespace="c55483b8-71e5-4858-8be7-ac8f0db823e8"/>
    <xsd:import namespace="9001e31f-5bea-45a1-99c0-1b774324761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Beschreibung"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5483b8-71e5-4858-8be7-ac8f0db823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Beschreibung" ma:index="14" nillable="true" ma:displayName="Beschreibung" ma:format="Dropdown" ma:internalName="Beschreibung">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ee8e48e5-717d-4a17-94eb-cb3fd5e02aeb"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01e31f-5bea-45a1-99c0-1b77432476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d1ef331-795f-45d1-b27e-adab500eee1c}" ma:internalName="TaxCatchAll" ma:showField="CatchAllData" ma:web="9001e31f-5bea-45a1-99c0-1b77432476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001e31f-5bea-45a1-99c0-1b774324761a" xsi:nil="true"/>
    <lcf76f155ced4ddcb4097134ff3c332f xmlns="c55483b8-71e5-4858-8be7-ac8f0db823e8">
      <Terms xmlns="http://schemas.microsoft.com/office/infopath/2007/PartnerControls"/>
    </lcf76f155ced4ddcb4097134ff3c332f>
    <Beschreibung xmlns="c55483b8-71e5-4858-8be7-ac8f0db823e8">PW: NWG_2.0_BUKEA
</Beschreibung>
  </documentManagement>
</p:properties>
</file>

<file path=customXml/itemProps1.xml><?xml version="1.0" encoding="utf-8"?>
<ds:datastoreItem xmlns:ds="http://schemas.openxmlformats.org/officeDocument/2006/customXml" ds:itemID="{E155A74A-5F54-49A5-B884-17989123B8BD}">
  <ds:schemaRefs>
    <ds:schemaRef ds:uri="http://schemas.microsoft.com/sharepoint/v3/contenttype/forms"/>
  </ds:schemaRefs>
</ds:datastoreItem>
</file>

<file path=customXml/itemProps2.xml><?xml version="1.0" encoding="utf-8"?>
<ds:datastoreItem xmlns:ds="http://schemas.openxmlformats.org/officeDocument/2006/customXml" ds:itemID="{8A477A3B-0D87-4DD0-965D-766712A3BE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5483b8-71e5-4858-8be7-ac8f0db823e8"/>
    <ds:schemaRef ds:uri="9001e31f-5bea-45a1-99c0-1b77432476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43E363-B17E-4C78-9CED-223F22D4855F}">
  <ds:schemaRefs>
    <ds:schemaRef ds:uri="c55483b8-71e5-4858-8be7-ac8f0db823e8"/>
    <ds:schemaRef ds:uri="9001e31f-5bea-45a1-99c0-1b774324761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4</vt:i4>
      </vt:variant>
    </vt:vector>
  </HeadingPairs>
  <TitlesOfParts>
    <vt:vector size="16" baseType="lpstr">
      <vt:lpstr>1. Eingabe</vt:lpstr>
      <vt:lpstr>2. Anlage Antrag</vt:lpstr>
      <vt:lpstr>1.1 Dropdown-Daten</vt:lpstr>
      <vt:lpstr>1.2. Fördersätze</vt:lpstr>
      <vt:lpstr>1.2.1 Kosten pro m2</vt:lpstr>
      <vt:lpstr>1.2.2 Austarierung</vt:lpstr>
      <vt:lpstr>1.2.3 Fördersätze für FR</vt:lpstr>
      <vt:lpstr>1.3 Berechnung</vt:lpstr>
      <vt:lpstr>3. Erläuterungen</vt:lpstr>
      <vt:lpstr>4. Anwendungshinweise</vt:lpstr>
      <vt:lpstr>5. Version</vt:lpstr>
      <vt:lpstr>Notizen intern</vt:lpstr>
      <vt:lpstr>'1. Eingabe'!Druckbereich</vt:lpstr>
      <vt:lpstr>'2. Anlage Antrag'!Druckbereich</vt:lpstr>
      <vt:lpstr>'3. Erläuterungen'!Druckbereich</vt:lpstr>
      <vt:lpstr>Förderweg</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Morgenstern, Paula Dr.</dc:creator>
  <cp:keywords/>
  <dc:description/>
  <cp:lastModifiedBy>Klempau, Petra</cp:lastModifiedBy>
  <cp:lastPrinted>2025-08-06T13:17:26Z</cp:lastPrinted>
  <dcterms:created xsi:type="dcterms:W3CDTF">2025-03-12T14:43:25Z</dcterms:created>
  <dcterms:modified xsi:type="dcterms:W3CDTF">2025-08-06T13:17:55Z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0x010100DEA6751F10A62B438DB6D7AD4B310D64</vt:lpwstr>
  </property>
  <property fmtid="{D5CDD505-2E9C-101B-9397-08002B2CF9AE}" pid="4" name="Dokumenttyp">
    <vt:lpwstr>2;#Arbeitsdokument|e546d014-cd6b-4cfa-b0ef-f2cd06298358</vt:lpwstr>
  </property>
  <property fmtid="{D5CDD505-2E9C-101B-9397-08002B2CF9AE}" pid="5" name="Gremium">
    <vt:lpwstr/>
  </property>
  <property fmtid="{D5CDD505-2E9C-101B-9397-08002B2CF9AE}" pid="6" name="Thema">
    <vt:lpwstr>17;#FöPr. Mod. NWG|1f88aeb4-88da-4d45-ba41-0d16f28a26aa</vt:lpwstr>
  </property>
</Properties>
</file>