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template.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U:\03 Förderung\FR Modernisierung von Nichtwohngebäuden\Bilanzierung\vereinfachte Berechnung Transmission\"/>
    </mc:Choice>
  </mc:AlternateContent>
  <workbookProtection workbookPassword="DF14" lockStructure="1"/>
  <bookViews>
    <workbookView xWindow="-8448" yWindow="3060" windowWidth="25236" windowHeight="6228"/>
  </bookViews>
  <sheets>
    <sheet name="vereinfachte Berechnung FR NWG " sheetId="1" r:id="rId1"/>
    <sheet name="Anwenderhinweise" sheetId="2" r:id="rId2"/>
    <sheet name="Version" sheetId="3" r:id="rId3"/>
    <sheet name="WK Datenquellen" sheetId="4" state="hidden" r:id="rId4"/>
  </sheets>
  <definedNames>
    <definedName name="_xlnm.Print_Area" localSheetId="0">'vereinfachte Berechnung FR NWG '!$B$1:$J$69</definedName>
    <definedName name="Z_4AC8902A_637D_407C_BD16_03D7511214FF_.wvu.PrintArea" localSheetId="0" hidden="1">'vereinfachte Berechnung FR NWG '!$B$1:$J$69</definedName>
    <definedName name="Z_4AC8902A_637D_407C_BD16_03D7511214FF_.wvu.Rows" localSheetId="0" hidden="1">'vereinfachte Berechnung FR NWG '!$48:$50,'vereinfachte Berechnung FR NWG '!$73:$93</definedName>
  </definedNames>
  <calcPr calcId="162913" iterateCount="10"/>
  <customWorkbookViews>
    <customWorkbookView name="Hecht, Holger - Persönliche Ansicht" guid="{4AC8902A-637D-407C-BD16-03D7511214FF}" mergeInterval="0" personalView="1" maximized="1" windowWidth="1676" windowHeight="825" activeSheetId="1"/>
  </customWorkbookViews>
</workbook>
</file>

<file path=xl/calcChain.xml><?xml version="1.0" encoding="utf-8"?>
<calcChain xmlns="http://schemas.openxmlformats.org/spreadsheetml/2006/main">
  <c r="H29" i="1" l="1"/>
  <c r="H28" i="1"/>
  <c r="H27" i="1"/>
  <c r="G31" i="1"/>
  <c r="H31" i="1"/>
  <c r="I31" i="1" l="1"/>
  <c r="H30" i="1"/>
  <c r="E33" i="1" l="1"/>
  <c r="D33" i="1"/>
  <c r="C33" i="1"/>
  <c r="H21" i="1"/>
  <c r="H32" i="1"/>
  <c r="H26" i="1"/>
  <c r="H25" i="1"/>
  <c r="H24" i="1"/>
  <c r="H23" i="1"/>
  <c r="H22" i="1"/>
  <c r="R54" i="1" l="1"/>
  <c r="E46" i="1"/>
  <c r="Q43" i="1" s="1"/>
  <c r="G85" i="1" l="1"/>
  <c r="G84" i="1"/>
  <c r="G83" i="1"/>
  <c r="F83" i="1"/>
  <c r="D77" i="1" l="1"/>
  <c r="E86" i="1" l="1"/>
  <c r="G91" i="1"/>
  <c r="G90" i="1"/>
  <c r="G89" i="1"/>
  <c r="G88" i="1"/>
  <c r="G87" i="1"/>
  <c r="E49" i="1" s="1"/>
  <c r="G86" i="1"/>
  <c r="F91" i="1"/>
  <c r="F90" i="1"/>
  <c r="F89" i="1"/>
  <c r="F88" i="1"/>
  <c r="F87" i="1"/>
  <c r="F86" i="1"/>
  <c r="F85" i="1"/>
  <c r="F84" i="1"/>
  <c r="E91" i="1"/>
  <c r="E90" i="1"/>
  <c r="E89" i="1"/>
  <c r="E88" i="1"/>
  <c r="E87" i="1"/>
  <c r="E85" i="1"/>
  <c r="E84" i="1"/>
  <c r="E83" i="1"/>
  <c r="J31" i="1" l="1"/>
  <c r="T31" i="1" s="1"/>
  <c r="U31" i="1" s="1"/>
  <c r="G46" i="1"/>
  <c r="P20" i="1"/>
  <c r="K31" i="1" l="1"/>
  <c r="L30" i="1" s="1"/>
  <c r="F29" i="1"/>
  <c r="G29" i="1" s="1"/>
  <c r="I29" i="1" s="1"/>
  <c r="J29" i="1" s="1"/>
  <c r="F30" i="1"/>
  <c r="G30" i="1" s="1"/>
  <c r="I30" i="1" s="1"/>
  <c r="J30" i="1" s="1"/>
  <c r="T30" i="1" s="1"/>
  <c r="U30" i="1" s="1"/>
  <c r="F27" i="1"/>
  <c r="G27" i="1" s="1"/>
  <c r="I27" i="1" s="1"/>
  <c r="J27" i="1" s="1"/>
  <c r="F28" i="1"/>
  <c r="G28" i="1" s="1"/>
  <c r="I28" i="1" s="1"/>
  <c r="J28" i="1" s="1"/>
  <c r="F24" i="1"/>
  <c r="G24" i="1" s="1"/>
  <c r="F23" i="1"/>
  <c r="G23" i="1" s="1"/>
  <c r="F26" i="1"/>
  <c r="G26" i="1" s="1"/>
  <c r="F22" i="1"/>
  <c r="G22" i="1" s="1"/>
  <c r="F25" i="1"/>
  <c r="G25" i="1" s="1"/>
  <c r="F21" i="1"/>
  <c r="G32" i="1"/>
  <c r="K28" i="1" l="1"/>
  <c r="L28" i="1" s="1"/>
  <c r="T28" i="1"/>
  <c r="K27" i="1"/>
  <c r="L27" i="1" s="1"/>
  <c r="T27" i="1"/>
  <c r="U27" i="1" s="1"/>
  <c r="K29" i="1"/>
  <c r="L29" i="1" s="1"/>
  <c r="T29" i="1"/>
  <c r="U29" i="1" s="1"/>
  <c r="K30" i="1"/>
  <c r="F33" i="1"/>
  <c r="G21" i="1"/>
  <c r="I32" i="1"/>
  <c r="J32" i="1" s="1"/>
  <c r="T32" i="1" s="1"/>
  <c r="U32" i="1" s="1"/>
  <c r="I23" i="1"/>
  <c r="J23" i="1" s="1"/>
  <c r="I22" i="1"/>
  <c r="J22" i="1" s="1"/>
  <c r="I25" i="1"/>
  <c r="J25" i="1" s="1"/>
  <c r="I24" i="1"/>
  <c r="J24" i="1" s="1"/>
  <c r="T23" i="1" l="1"/>
  <c r="K23" i="1"/>
  <c r="L23" i="1" s="1"/>
  <c r="T24" i="1"/>
  <c r="K24" i="1"/>
  <c r="L24" i="1" s="1"/>
  <c r="K25" i="1"/>
  <c r="L25" i="1" s="1"/>
  <c r="T25" i="1"/>
  <c r="U28" i="1"/>
  <c r="K32" i="1"/>
  <c r="T22" i="1"/>
  <c r="K22" i="1"/>
  <c r="L22" i="1" s="1"/>
  <c r="I21" i="1"/>
  <c r="J21" i="1" s="1"/>
  <c r="G33" i="1"/>
  <c r="I26" i="1"/>
  <c r="L32" i="1" l="1"/>
  <c r="L31" i="1"/>
  <c r="T21" i="1"/>
  <c r="K21" i="1"/>
  <c r="I33" i="1"/>
  <c r="I34" i="1" s="1"/>
  <c r="J26" i="1"/>
  <c r="K26" i="1" l="1"/>
  <c r="L26" i="1" s="1"/>
  <c r="T26" i="1"/>
  <c r="U26" i="1" s="1"/>
  <c r="L21" i="1"/>
  <c r="U25" i="1"/>
  <c r="U22" i="1"/>
  <c r="U24" i="1"/>
  <c r="U23" i="1"/>
  <c r="E54" i="1"/>
  <c r="E55" i="1" s="1"/>
  <c r="U21" i="1"/>
  <c r="T33" i="1" l="1"/>
  <c r="K33" i="1"/>
  <c r="T40" i="1" s="1"/>
  <c r="L33" i="1"/>
  <c r="J33" i="1"/>
  <c r="U40" i="1" l="1"/>
  <c r="E69" i="1" s="1"/>
  <c r="E68" i="1"/>
  <c r="U33" i="1" l="1"/>
  <c r="P64" i="1"/>
</calcChain>
</file>

<file path=xl/sharedStrings.xml><?xml version="1.0" encoding="utf-8"?>
<sst xmlns="http://schemas.openxmlformats.org/spreadsheetml/2006/main" count="218" uniqueCount="182">
  <si>
    <t>Bauteil</t>
  </si>
  <si>
    <t>Fläche</t>
  </si>
  <si>
    <t>[m²]</t>
  </si>
  <si>
    <t xml:space="preserve">U-Wert </t>
  </si>
  <si>
    <t>[W/(m²K)]</t>
  </si>
  <si>
    <r>
      <t>A x Δ U x F</t>
    </r>
    <r>
      <rPr>
        <vertAlign val="subscript"/>
        <sz val="11"/>
        <color theme="1"/>
        <rFont val="Calibri"/>
        <family val="2"/>
        <scheme val="minor"/>
      </rPr>
      <t>x</t>
    </r>
  </si>
  <si>
    <t>W/K</t>
  </si>
  <si>
    <t>[W/K]</t>
  </si>
  <si>
    <t>Bauteil gegen Außenluft</t>
  </si>
  <si>
    <t>Bauteil gegen unbeheizte Räume</t>
  </si>
  <si>
    <t>Wand gegen Erdreich</t>
  </si>
  <si>
    <t>Fußboden gegen Erdreich</t>
  </si>
  <si>
    <t>Decke gegen ungedämmtes Dach</t>
  </si>
  <si>
    <t>Adresse</t>
  </si>
  <si>
    <t>Bestand</t>
  </si>
  <si>
    <t>geplant</t>
  </si>
  <si>
    <t>[Kh]</t>
  </si>
  <si>
    <t xml:space="preserve">http://www.iwu.de/fileadmin/user_upload/dateien/energie/werkzeuge/Gradtagszahlen_Deutschland.xls </t>
  </si>
  <si>
    <t>Innentemperatur [°C]</t>
  </si>
  <si>
    <t>Heizgrenztemperatur [°C]</t>
  </si>
  <si>
    <t>Gt</t>
  </si>
  <si>
    <t>FöRi Anhang, Abs. 2.1</t>
  </si>
  <si>
    <t>[kWh]</t>
  </si>
  <si>
    <t>gem. Außen-abmessung (brutto)</t>
  </si>
  <si>
    <t>vorherrschende Innentemperatur</t>
  </si>
  <si>
    <t xml:space="preserve"> [°C]</t>
  </si>
  <si>
    <t xml:space="preserve">Abminderungsfaktor Fx gemäß Lage des Bauteils </t>
  </si>
  <si>
    <t xml:space="preserve">(sofern keine Einzelberechnung vorliegt) </t>
  </si>
  <si>
    <r>
      <t xml:space="preserve"> </t>
    </r>
    <r>
      <rPr>
        <sz val="10"/>
        <color indexed="8"/>
        <rFont val="Calibri"/>
        <family val="2"/>
        <scheme val="minor"/>
      </rPr>
      <t xml:space="preserve">Bauteil </t>
    </r>
    <r>
      <rPr>
        <sz val="10"/>
        <rFont val="Calibri"/>
        <family val="2"/>
        <scheme val="minor"/>
      </rPr>
      <t xml:space="preserve"> </t>
    </r>
  </si>
  <si>
    <r>
      <t xml:space="preserve"> </t>
    </r>
    <r>
      <rPr>
        <sz val="10"/>
        <color indexed="8"/>
        <rFont val="Calibri"/>
        <family val="2"/>
        <scheme val="minor"/>
      </rPr>
      <t xml:space="preserve">Innentemperatur ≥ 19°C  Förderbedingung (EnEV-20%) </t>
    </r>
    <r>
      <rPr>
        <sz val="10"/>
        <rFont val="Calibri"/>
        <family val="2"/>
        <scheme val="minor"/>
      </rPr>
      <t xml:space="preserve"> </t>
    </r>
  </si>
  <si>
    <r>
      <t xml:space="preserve"> </t>
    </r>
    <r>
      <rPr>
        <sz val="10"/>
        <color indexed="8"/>
        <rFont val="Calibri"/>
        <family val="2"/>
        <scheme val="minor"/>
      </rPr>
      <t>Innentemperatur &lt; 19°C Förderbedingung (EnEV-20%)</t>
    </r>
    <r>
      <rPr>
        <sz val="10"/>
        <rFont val="Calibri"/>
        <family val="2"/>
        <scheme val="minor"/>
      </rPr>
      <t xml:space="preserve"> </t>
    </r>
  </si>
  <si>
    <t>°C</t>
  </si>
  <si>
    <t>DIN4108-6</t>
  </si>
  <si>
    <t>0,2-0,45</t>
  </si>
  <si>
    <t>0,4-0,6</t>
  </si>
  <si>
    <t>Spalte</t>
  </si>
  <si>
    <t>BauteilKennung</t>
  </si>
  <si>
    <t>Quelle IWU</t>
  </si>
  <si>
    <t>daraus abgeleitete Heizgrenztemperatur:</t>
  </si>
  <si>
    <r>
      <t>10</t>
    </r>
    <r>
      <rPr>
        <vertAlign val="superscript"/>
        <sz val="11"/>
        <color theme="1"/>
        <rFont val="Calibri"/>
        <family val="2"/>
        <scheme val="minor"/>
      </rPr>
      <t>o</t>
    </r>
    <r>
      <rPr>
        <sz val="11"/>
        <color theme="1"/>
        <rFont val="Calibri"/>
        <family val="2"/>
        <scheme val="minor"/>
      </rPr>
      <t>C</t>
    </r>
  </si>
  <si>
    <r>
      <t>12</t>
    </r>
    <r>
      <rPr>
        <vertAlign val="superscript"/>
        <sz val="11"/>
        <color theme="1"/>
        <rFont val="Calibri"/>
        <family val="2"/>
        <scheme val="minor"/>
      </rPr>
      <t>o</t>
    </r>
    <r>
      <rPr>
        <sz val="11"/>
        <color theme="1"/>
        <rFont val="Calibri"/>
        <family val="2"/>
        <scheme val="minor"/>
      </rPr>
      <t>C</t>
    </r>
  </si>
  <si>
    <r>
      <t>15</t>
    </r>
    <r>
      <rPr>
        <vertAlign val="superscript"/>
        <sz val="11"/>
        <color theme="1"/>
        <rFont val="Calibri"/>
        <family val="2"/>
        <scheme val="minor"/>
      </rPr>
      <t>o</t>
    </r>
    <r>
      <rPr>
        <sz val="11"/>
        <color theme="1"/>
        <rFont val="Calibri"/>
        <family val="2"/>
        <scheme val="minor"/>
      </rPr>
      <t>C</t>
    </r>
  </si>
  <si>
    <t>Eingabefeld</t>
  </si>
  <si>
    <t>Ergebnisfeld</t>
  </si>
  <si>
    <t>*Pauschalierung Abminderungsfaktor Fx im Rahmen dieser Berechnung</t>
  </si>
  <si>
    <t>z.K.</t>
  </si>
  <si>
    <t>pauschalierter Abminderungs-faktor nach Tabelle s.u.</t>
  </si>
  <si>
    <t>Eingabewerte im Rahmen der vereinfachten Berechnung der Verminderung der Transmission</t>
  </si>
  <si>
    <r>
      <rPr>
        <b/>
        <vertAlign val="superscript"/>
        <sz val="11"/>
        <color theme="1"/>
        <rFont val="Calibri"/>
        <family val="2"/>
        <scheme val="minor"/>
      </rPr>
      <t>2)</t>
    </r>
    <r>
      <rPr>
        <b/>
        <sz val="11"/>
        <color theme="1"/>
        <rFont val="Calibri"/>
        <family val="2"/>
        <scheme val="minor"/>
      </rPr>
      <t xml:space="preserve"> Gradtagszahl, langjähriges Mittel</t>
    </r>
  </si>
  <si>
    <r>
      <t>Fx</t>
    </r>
    <r>
      <rPr>
        <vertAlign val="superscript"/>
        <sz val="11"/>
        <color theme="1"/>
        <rFont val="Calibri"/>
        <family val="2"/>
        <scheme val="minor"/>
      </rPr>
      <t>1)</t>
    </r>
  </si>
  <si>
    <t xml:space="preserve"> </t>
  </si>
  <si>
    <t>Ergebnis der vereinfachten Berechnung der Verminderung der Transmission:</t>
  </si>
  <si>
    <t>Aufsteller der Berechnung</t>
  </si>
  <si>
    <t>Datum und Unterschrift</t>
  </si>
  <si>
    <t>Fritz Energiefuchs</t>
  </si>
  <si>
    <t>Sparstr. 30, 20000 Musterstadt</t>
  </si>
  <si>
    <r>
      <t>In Bezug auf die</t>
    </r>
    <r>
      <rPr>
        <b/>
        <sz val="11"/>
        <color theme="1"/>
        <rFont val="Calibri"/>
        <family val="2"/>
        <scheme val="minor"/>
      </rPr>
      <t xml:space="preserve"> vorherrschende Innentemperatur</t>
    </r>
    <r>
      <rPr>
        <sz val="11"/>
        <color theme="1"/>
        <rFont val="Calibri"/>
        <family val="2"/>
        <scheme val="minor"/>
      </rPr>
      <t xml:space="preserve"> wurde die folgende  </t>
    </r>
  </si>
  <si>
    <t>kein Ergebnis: bitte Heizgrenztemperatur prüfen</t>
  </si>
  <si>
    <t>Energieträger</t>
  </si>
  <si>
    <t>Co2-Emissionsfaktoren</t>
  </si>
  <si>
    <t>Strom</t>
  </si>
  <si>
    <r>
      <t>kg CO</t>
    </r>
    <r>
      <rPr>
        <vertAlign val="subscript"/>
        <sz val="11"/>
        <color theme="1"/>
        <rFont val="Calibri"/>
        <family val="2"/>
        <scheme val="minor"/>
      </rPr>
      <t>2</t>
    </r>
    <r>
      <rPr>
        <sz val="11"/>
        <color theme="1"/>
        <rFont val="Calibri"/>
        <family val="2"/>
        <scheme val="minor"/>
      </rPr>
      <t>/kWh</t>
    </r>
  </si>
  <si>
    <t>Erdgas</t>
  </si>
  <si>
    <t>Δ U*</t>
  </si>
  <si>
    <t>abgestimmt mit NR24 Herr Dr. Krämer, MF 130207</t>
  </si>
  <si>
    <t>aus Tabelle oben ermittelt</t>
  </si>
  <si>
    <t>Ist-Zustand minus Einsparung</t>
  </si>
  <si>
    <t xml:space="preserve"> IST-Zustand:</t>
  </si>
  <si>
    <t>Heizöl EL</t>
  </si>
  <si>
    <r>
      <t>Vereinfachte Berechnung des vermiedenen jährlichen Transmissionswärmeverlustes</t>
    </r>
    <r>
      <rPr>
        <b/>
        <sz val="16"/>
        <color theme="0"/>
        <rFont val="Calibri"/>
        <family val="2"/>
        <scheme val="minor"/>
      </rPr>
      <t xml:space="preserve">
im Förderprogramm Energetische Modernisierung von Nichtwohngebäuden</t>
    </r>
  </si>
  <si>
    <t>Außenwände</t>
  </si>
  <si>
    <t>Fenster, Fenstertüren</t>
  </si>
  <si>
    <t>Dachflächenfenster</t>
  </si>
  <si>
    <t>Verglasungen</t>
  </si>
  <si>
    <t>Decken, Dächer und Dachschrägen</t>
  </si>
  <si>
    <t>Flachdächer</t>
  </si>
  <si>
    <t>Fußbodenaufbauten</t>
  </si>
  <si>
    <t>Decken nach unten an Außenluft</t>
  </si>
  <si>
    <t>Innendämmung</t>
  </si>
  <si>
    <t>Gaubendächer, -wangen</t>
  </si>
  <si>
    <r>
      <t>A x U</t>
    </r>
    <r>
      <rPr>
        <vertAlign val="subscript"/>
        <sz val="11"/>
        <color theme="1"/>
        <rFont val="Calibri"/>
        <family val="2"/>
        <scheme val="minor"/>
      </rPr>
      <t>neu</t>
    </r>
    <r>
      <rPr>
        <sz val="11"/>
        <color theme="1"/>
        <rFont val="Calibri"/>
        <family val="2"/>
        <scheme val="minor"/>
      </rPr>
      <t xml:space="preserve"> x F</t>
    </r>
    <r>
      <rPr>
        <vertAlign val="subscript"/>
        <sz val="11"/>
        <color theme="1"/>
        <rFont val="Calibri"/>
        <family val="2"/>
        <scheme val="minor"/>
      </rPr>
      <t>x</t>
    </r>
  </si>
  <si>
    <r>
      <t>Q</t>
    </r>
    <r>
      <rPr>
        <vertAlign val="subscript"/>
        <sz val="11"/>
        <color theme="1"/>
        <rFont val="Calibri"/>
        <family val="2"/>
        <scheme val="minor"/>
      </rPr>
      <t>T</t>
    </r>
    <r>
      <rPr>
        <sz val="11"/>
        <color theme="1"/>
        <rFont val="Calibri"/>
        <family val="2"/>
        <scheme val="minor"/>
      </rPr>
      <t xml:space="preserve"> nach Sanierung</t>
    </r>
  </si>
  <si>
    <t>Einsparung*</t>
  </si>
  <si>
    <r>
      <t>Q</t>
    </r>
    <r>
      <rPr>
        <vertAlign val="subscript"/>
        <sz val="11"/>
        <color theme="1"/>
        <rFont val="Calibri"/>
        <family val="2"/>
        <scheme val="minor"/>
      </rPr>
      <t>T</t>
    </r>
    <r>
      <rPr>
        <sz val="11"/>
        <color theme="1"/>
        <rFont val="Calibri"/>
        <family val="2"/>
        <scheme val="minor"/>
      </rPr>
      <t xml:space="preserve"> vor Sanierung</t>
    </r>
  </si>
  <si>
    <t>Gradtagszahl 2) (Quelle: IWU) ermittelt</t>
  </si>
  <si>
    <t>Transmissionwärmeverlust Ist-Zustand, absolut</t>
  </si>
  <si>
    <t>hier bitte Bauteile auswählen</t>
  </si>
  <si>
    <t>Bestandsgebäude</t>
  </si>
  <si>
    <t>Neubau EnEV, sanierter Altbau</t>
  </si>
  <si>
    <t>Niedrigenergiehaus, Passivhaus</t>
  </si>
  <si>
    <t>Quelle: IWU, 2013; 11.11.2014</t>
  </si>
  <si>
    <t>in Kh/a</t>
  </si>
  <si>
    <t>Kelvin Stunde pro Jahr</t>
  </si>
  <si>
    <t>Auswahl</t>
  </si>
  <si>
    <t>Index</t>
  </si>
  <si>
    <t>Ergebnis</t>
  </si>
  <si>
    <t>Ergebnis:</t>
  </si>
  <si>
    <t>Auswahl:</t>
  </si>
  <si>
    <t>(zulässiger Bereich 15 - 23°C)</t>
  </si>
  <si>
    <t>Index Abmin-derungs-faktor</t>
  </si>
  <si>
    <r>
      <t xml:space="preserve"> </t>
    </r>
    <r>
      <rPr>
        <sz val="10"/>
        <color indexed="8"/>
        <rFont val="Calibri"/>
        <family val="2"/>
        <scheme val="minor"/>
      </rPr>
      <t xml:space="preserve">Einzuhaltende U-Werte </t>
    </r>
    <r>
      <rPr>
        <sz val="10"/>
        <rFont val="Calibri"/>
        <family val="2"/>
        <scheme val="minor"/>
      </rPr>
      <t xml:space="preserve"> (W/m</t>
    </r>
    <r>
      <rPr>
        <vertAlign val="superscript"/>
        <sz val="10"/>
        <rFont val="Calibri"/>
        <family val="2"/>
        <scheme val="minor"/>
      </rPr>
      <t>2</t>
    </r>
    <r>
      <rPr>
        <sz val="10"/>
        <rFont val="Calibri"/>
        <family val="2"/>
        <scheme val="minor"/>
      </rPr>
      <t>K)</t>
    </r>
  </si>
  <si>
    <r>
      <t>A x U</t>
    </r>
    <r>
      <rPr>
        <vertAlign val="subscript"/>
        <sz val="11"/>
        <color theme="1"/>
        <rFont val="Calibri"/>
        <family val="2"/>
        <scheme val="minor"/>
      </rPr>
      <t>ist</t>
    </r>
    <r>
      <rPr>
        <sz val="11"/>
        <color theme="1"/>
        <rFont val="Calibri"/>
        <family val="2"/>
        <scheme val="minor"/>
      </rPr>
      <t xml:space="preserve"> x F</t>
    </r>
    <r>
      <rPr>
        <vertAlign val="subscript"/>
        <sz val="11"/>
        <color theme="1"/>
        <rFont val="Calibri"/>
        <family val="2"/>
        <scheme val="minor"/>
      </rPr>
      <t>x</t>
    </r>
    <r>
      <rPr>
        <sz val="11"/>
        <color theme="1"/>
        <rFont val="Calibri"/>
        <family val="2"/>
        <scheme val="minor"/>
      </rPr>
      <t xml:space="preserve"> vor Sanierung</t>
    </r>
  </si>
  <si>
    <t>Mindest-anforderung Förder-richtlinie Anhang 2.1</t>
  </si>
  <si>
    <t>Verminderung des Transmissionwärmeverlustes [absolut] durch die Erneuerung/Dämmung der Bauteile</t>
  </si>
  <si>
    <r>
      <rPr>
        <b/>
        <vertAlign val="superscript"/>
        <sz val="11"/>
        <color theme="1"/>
        <rFont val="Calibri"/>
        <family val="2"/>
        <scheme val="minor"/>
      </rPr>
      <t>1)</t>
    </r>
    <r>
      <rPr>
        <b/>
        <sz val="11"/>
        <color theme="1"/>
        <rFont val="Calibri"/>
        <family val="2"/>
        <scheme val="minor"/>
      </rPr>
      <t xml:space="preserve"> </t>
    </r>
    <r>
      <rPr>
        <b/>
        <sz val="12"/>
        <color theme="1"/>
        <rFont val="Calibri"/>
        <family val="2"/>
        <scheme val="minor"/>
      </rPr>
      <t>Pauschalierung Abminderungsfaktor Fx im Rahmen dieser Berechnung - Bitte je nach Bauteil in die Tabelle oben übernehmen</t>
    </r>
  </si>
  <si>
    <r>
      <rPr>
        <b/>
        <sz val="12"/>
        <color theme="1"/>
        <rFont val="Calibri"/>
        <family val="2"/>
        <scheme val="minor"/>
      </rPr>
      <t>Heizgrenztemperatu</t>
    </r>
    <r>
      <rPr>
        <sz val="12"/>
        <color theme="1"/>
        <rFont val="Calibri"/>
        <family val="2"/>
        <scheme val="minor"/>
      </rPr>
      <t>r</t>
    </r>
    <r>
      <rPr>
        <sz val="11"/>
        <color theme="1"/>
        <rFont val="Calibri"/>
        <family val="2"/>
        <scheme val="minor"/>
      </rPr>
      <t xml:space="preserve"> IST-Zustand, näherungsweise</t>
    </r>
  </si>
  <si>
    <t>Transmissionswärmeverlust</t>
  </si>
  <si>
    <t>* nur Werte für Einsparung (Spalte 8) bei Einhaltung der Mindest-U-Werte aus der Förderrichtlinie</t>
  </si>
  <si>
    <r>
      <t>ermittelte CO</t>
    </r>
    <r>
      <rPr>
        <b/>
        <vertAlign val="subscript"/>
        <sz val="14"/>
        <color theme="0"/>
        <rFont val="Calibri"/>
        <family val="2"/>
        <scheme val="minor"/>
      </rPr>
      <t>2</t>
    </r>
    <r>
      <rPr>
        <b/>
        <sz val="14"/>
        <color theme="0"/>
        <rFont val="Calibri"/>
        <family val="2"/>
        <scheme val="minor"/>
      </rPr>
      <t>-Reduzierung</t>
    </r>
  </si>
  <si>
    <t>jährlich über die Heizperiode</t>
  </si>
  <si>
    <t xml:space="preserve">Verminderung Transmissionswärmeverlust </t>
  </si>
  <si>
    <t>Ziel der Anwendung:</t>
  </si>
  <si>
    <t>Hinweise zur Anwendung:</t>
  </si>
  <si>
    <t>In dem dunkelgrau angelegten Bereich finden sich dann die für die Antragstellung erforderlichen Ergebnisse.</t>
  </si>
  <si>
    <t>Version</t>
  </si>
  <si>
    <t>Bearbeiterin</t>
  </si>
  <si>
    <t xml:space="preserve">Datum </t>
  </si>
  <si>
    <t>Änderung</t>
  </si>
  <si>
    <t>V13</t>
  </si>
  <si>
    <t>Francke</t>
  </si>
  <si>
    <t>Erstellung einer Anwenderdoku, Erstellung einer Versionierung, Blattschutz eingerichtet, Passwortinhaberin M. Francke</t>
  </si>
  <si>
    <t>V14</t>
  </si>
  <si>
    <t>Fernwärme, Mix</t>
  </si>
  <si>
    <t>Kh/a</t>
  </si>
  <si>
    <t>kWh/a</t>
  </si>
  <si>
    <r>
      <t>t CO</t>
    </r>
    <r>
      <rPr>
        <b/>
        <vertAlign val="subscript"/>
        <sz val="12"/>
        <rFont val="Calibri"/>
        <family val="2"/>
        <scheme val="minor"/>
      </rPr>
      <t xml:space="preserve">2 </t>
    </r>
    <r>
      <rPr>
        <b/>
        <sz val="12"/>
        <rFont val="Calibri"/>
        <family val="2"/>
        <scheme val="minor"/>
      </rPr>
      <t>/a</t>
    </r>
  </si>
  <si>
    <t xml:space="preserve"> nach Sanierung:</t>
  </si>
  <si>
    <t>Differenz:</t>
  </si>
  <si>
    <t>[kWh/a]</t>
  </si>
  <si>
    <t>Für statistische Zwecke IFB-Reporting:</t>
  </si>
  <si>
    <t>V15</t>
  </si>
  <si>
    <t xml:space="preserve">Korrektur Co2-Emissionsfaktor Öl, Einsparung Endenergie Spalten sichtbar geschaltet, bei Flächenangabe 2 Dezimalstellen ergänzt, zusätzliche Steuerelemente NR 24 Dr. Krämer, </t>
  </si>
  <si>
    <t>Emissionsfaktoren aus Monitoring-Tool LSK übernommen, Einheiten überprüft und korrigiert</t>
  </si>
  <si>
    <t>V16</t>
  </si>
  <si>
    <t>Klempau</t>
  </si>
  <si>
    <t>Emissionfaktoren nach Angaben BUE geändert, Grundlage LSK Stand März 2013</t>
  </si>
  <si>
    <t>Festlegung Heizgrenz-temperatur und Gradtagszahl erforderlich, s.u.</t>
  </si>
  <si>
    <t>V17</t>
  </si>
  <si>
    <t>Einheit Feld K23 und T23 auf W/K korrigiert; Bezüge auf Transmissionswert für Reporting korrigiert</t>
  </si>
  <si>
    <t>V17.1</t>
  </si>
  <si>
    <t>Feld G30 zum manuellen Ausfüllen freigegeben / Zellenschutz aufgehoben</t>
  </si>
  <si>
    <t>V17.2</t>
  </si>
  <si>
    <t>Zelle vorherrschende Innentemperatur mit Nachkommastelle formatiert.</t>
  </si>
  <si>
    <t>Außentüren</t>
  </si>
  <si>
    <t>Vorhangfassaden</t>
  </si>
  <si>
    <t>Glasdächer</t>
  </si>
  <si>
    <t>Fenster etc. mit Sonderverglasungen</t>
  </si>
  <si>
    <t>Sonderverglasungen</t>
  </si>
  <si>
    <t>Vorhangf. mit Sondervergl.</t>
  </si>
  <si>
    <t>Decken und Wände geg. unbeh. o. Erdr.</t>
  </si>
  <si>
    <t>He;Ht</t>
  </si>
  <si>
    <t>V17.3</t>
  </si>
  <si>
    <t>Anpassung Bauteilliste und U-Wertermittlung Kerndämmung.</t>
  </si>
  <si>
    <t>Hinweis:</t>
  </si>
  <si>
    <t>V18</t>
  </si>
  <si>
    <t>neue aktuelle Emissionsfaktoren eingepflegt gem. Mail LSK vom 22.02.2017</t>
  </si>
  <si>
    <t>Gas,Öl bezogen auf Heizwert Hu bzw. Hi</t>
  </si>
  <si>
    <t>Stand  Oktober 2017</t>
  </si>
  <si>
    <t>V19</t>
  </si>
  <si>
    <t>Merten</t>
  </si>
  <si>
    <t>Sollten Sie ein Projekt mit Kerndämmung bei uns einreichen, wenden Sie sich bitte zur vereinfachten Ermittlung der Transmissionswärmeverluste an Herrn Junge Tel. 24846 193 oder Frau Merten Tel. 24846 236.</t>
  </si>
  <si>
    <t>Dieses Tool soll im Rahmen des Förderprogramms Modernisierung von Nichtwohngebäuden bei Anträgen mit einer Größe kleiner/gleich 1.500 m² und/oder einem sanierten Bauteil dazu benutzt werden, über einen vereinfachten pauschalen Rechenweg die erreichte Einsparung von Transmissionsenergie zu ermitteln sowie die eingesparte Menge Co2. Dieses Tool ist auf der IFB Homepage verschlüsselt eingestellt.</t>
  </si>
  <si>
    <t>Alle hellgrau hinterlegen Flächen können ausgefüllt werden. In der oberen Tabelle kann links im Feld über ein Dropdownmenue ein Bauteil ausgewählt werden. Erforderliche Eingabedaten sind die vorherrschende Innentemperatur, die Bauteile und wie sie ertüchtigt werden, die Heizgrenztemperatur und der Brennstoff für die Heizung.</t>
  </si>
  <si>
    <t>neue aktuelle Emissionsfaktoren eingepflegt gem. Mail LSK vom 20.12.2017;
Formatierung und Anwenderhinweise angepasst</t>
  </si>
  <si>
    <t>Test</t>
  </si>
  <si>
    <t>Ohne neue Version auf dem Blatt "Version" eine Spalte "Test" eingeführt. Da von der Behörde übernommen, beschränkt sich ein Test auf die Plausibilisierung der wichtigsten Parameter und der geänderten Felder. Dies muss in geeigneter Form dokumentiert werden.</t>
  </si>
  <si>
    <t>Musterstraße 1, 20000 Musterstadt</t>
  </si>
  <si>
    <r>
      <rPr>
        <b/>
        <sz val="12"/>
        <color theme="1"/>
        <rFont val="Calibri"/>
        <family val="2"/>
        <scheme val="minor"/>
      </rPr>
      <t>Heizgrenztemperatur</t>
    </r>
    <r>
      <rPr>
        <sz val="12"/>
        <color theme="1"/>
        <rFont val="Calibri"/>
        <family val="2"/>
        <scheme val="minor"/>
      </rPr>
      <t>:</t>
    </r>
    <r>
      <rPr>
        <sz val="11"/>
        <color theme="1"/>
        <rFont val="Calibri"/>
        <family val="2"/>
        <scheme val="minor"/>
      </rPr>
      <t xml:space="preserve"> Zur Ermittlung der jährlichen CO2-Einsparung wird dieser Wert in Bezug zum eingesetzten Brennstoff über eine Heizperiode ermittelt. Hierfür ist die Angabe der Heizgrenztemperatur erforderich. Die Heizgren</t>
    </r>
    <r>
      <rPr>
        <sz val="11"/>
        <color rgb="FF00B050"/>
        <rFont val="Calibri"/>
        <family val="2"/>
        <scheme val="minor"/>
      </rPr>
      <t>z</t>
    </r>
    <r>
      <rPr>
        <sz val="11"/>
        <color theme="1"/>
        <rFont val="Calibri"/>
        <family val="2"/>
        <scheme val="minor"/>
      </rPr>
      <t>temperatur ist die Außentemperatur, oberhalb der ein Gebäude nicht mehr durch die Heizungsanlage versorgt werden muss. Aus Gründen der Vergleichbarkeit und Vereinfachung muss das Gebäude je nach Baualtersklasse, Nutzungsanforderung und Klima näherungsweise einer definierten Heizgrenze zugeordnet werden (10°C - Niedrigenergiehaus, Passivhaus / 12°C - EnEV Neubau, sanierter Altbau / 15°C - Bestandsgebäude).</t>
    </r>
  </si>
  <si>
    <t>(falls vorhanden)</t>
  </si>
  <si>
    <t>Adresse Förderobjekt</t>
  </si>
  <si>
    <t>Freie Eingabe</t>
  </si>
  <si>
    <t>V20</t>
  </si>
  <si>
    <t>Schwarz</t>
  </si>
  <si>
    <t>Alle Änderungen wurden grün markiert:
Zeile 2 + 3_Datum angepasst
Zeile 6_Text inhaltlich an Förderrichtlinie (NWG 01.Mai 2019 (Stand 01.02.2020)) angepasst
Zeile11, 12 + 13_Begriffe angepasst
Zeile 21 - 37, Spalte O, P, Q und R_U-Werte gepflegt, Datenquelle Förderrichtlinie NWG 01.Mai 2019 (Stand 01.02.2020), Nummerierung eingefügt (Spalte R)
Zeile 27 - 31_ Fünf zusätzliche Zeilen eingefügt, vier mit Dropdown und eine für Freitext
Zeile 58+59_Formatierung geändert
Zeile 64_Datumseingabe, Formatierung geändert
Zeile 68+69_ Formatierung geändert
Versionsnummer geändert, jetzt V20</t>
  </si>
  <si>
    <t>Diese Berechnung darf nur bei folgenden Förderfällen eingesetzt werden: Bei kleinen Gebäuden mit einer Netto-Raumfläche von bis zu 1.500 m² nach DIN 277 (NRF) sowie bei Gebäuden mit mehr als 1.500 m² und Maßnahmen an nur einem Bauteil. Die vereinfachte Berechnung berücksichtigt weder passive solare Gewinne noch interne Wärmequellen und Lüftungswärmeverluste.</t>
  </si>
  <si>
    <t>Antragsnummer</t>
  </si>
  <si>
    <t>23.06.2020 - Faktoren übernommen, siehe E-Mail von Leitstelle Klima vom 19.06.2020</t>
  </si>
  <si>
    <t>V21</t>
  </si>
  <si>
    <t>Neue Emissionsfaktoren (Strom+Fernwärme) eingepflegt, siehe E-Mail Leitstelle Klima vom 19.06.2020
Datum auf 01.07.2020 und Versionsnummer auf V21 abgeändert</t>
  </si>
  <si>
    <t>V22</t>
  </si>
  <si>
    <t>Neuen Emissionsfaktor, Fernwärme, eingepflegt, siehe E-Mail Leitstelle Klima vom 23.03.2021
Datum auf 01.06.2021 und Versionsnummer auf V22 abgeändert, Tests durchgeführt und dokumentiert.</t>
  </si>
  <si>
    <t>Stand 01.06.2021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</si>
</sst>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00"/>
    <numFmt numFmtId="167" formatCode="#,##0_ ;\-#,##0\ "/>
    <numFmt numFmtId="168" formatCode="#,##0\ &quot;kWh&quot;"/>
  </numFmts>
  <fonts count="48" x14ac:knownFonts="1">
    <font>
      <sz val="11"/>
      <color theme="1"/>
      <name val="Calibri"/>
      <family val="2"/>
      <scheme val="minor"/>
    </font>
    <font>
      <vertAlign val="subscript"/>
      <sz val="11"/>
      <color theme="1"/>
      <name val="Calibri"/>
      <family val="2"/>
      <scheme val="minor"/>
    </font>
    <font>
      <sz val="11"/>
      <color rgb="FF000000"/>
      <name val="Calibri"/>
      <family val="2"/>
      <scheme val="minor"/>
    </font>
    <font>
      <b/>
      <sz val="12"/>
      <color theme="1"/>
      <name val="Calibri"/>
      <family val="2"/>
      <scheme val="minor"/>
    </font>
    <font>
      <sz val="10"/>
      <color theme="1"/>
      <name val="Calibri"/>
      <family val="2"/>
      <scheme val="minor"/>
    </font>
    <font>
      <sz val="16"/>
      <color theme="1"/>
      <name val="Calibri"/>
      <family val="2"/>
      <scheme val="minor"/>
    </font>
    <font>
      <u/>
      <sz val="11"/>
      <color theme="10"/>
      <name val="Calibri"/>
      <family val="2"/>
      <scheme val="minor"/>
    </font>
    <font>
      <i/>
      <sz val="11"/>
      <color theme="1"/>
      <name val="Calibri"/>
      <family val="2"/>
      <scheme val="minor"/>
    </font>
    <font>
      <sz val="10"/>
      <name val="Calibri"/>
      <family val="2"/>
      <scheme val="minor"/>
    </font>
    <font>
      <sz val="10"/>
      <color indexed="8"/>
      <name val="Calibri"/>
      <family val="2"/>
      <scheme val="minor"/>
    </font>
    <font>
      <sz val="11"/>
      <name val="Calibri"/>
      <family val="2"/>
      <scheme val="minor"/>
    </font>
    <font>
      <b/>
      <sz val="11"/>
      <color theme="1"/>
      <name val="Calibri"/>
      <family val="2"/>
      <scheme val="minor"/>
    </font>
    <font>
      <sz val="8"/>
      <color indexed="8"/>
      <name val="Calibri"/>
      <family val="2"/>
    </font>
    <font>
      <sz val="8"/>
      <color theme="1"/>
      <name val="Calibri"/>
      <family val="2"/>
      <scheme val="minor"/>
    </font>
    <font>
      <vertAlign val="superscript"/>
      <sz val="11"/>
      <color theme="1"/>
      <name val="Calibri"/>
      <family val="2"/>
      <scheme val="minor"/>
    </font>
    <font>
      <b/>
      <vertAlign val="superscript"/>
      <sz val="11"/>
      <color theme="1"/>
      <name val="Calibri"/>
      <family val="2"/>
      <scheme val="minor"/>
    </font>
    <font>
      <b/>
      <sz val="11"/>
      <color theme="9" tint="-0.249977111117893"/>
      <name val="Calibri"/>
      <family val="2"/>
      <scheme val="minor"/>
    </font>
    <font>
      <sz val="11"/>
      <color theme="1"/>
      <name val="Calibri"/>
      <family val="2"/>
      <scheme val="minor"/>
    </font>
    <font>
      <b/>
      <sz val="11"/>
      <name val="Calibri"/>
      <family val="2"/>
      <scheme val="minor"/>
    </font>
    <font>
      <b/>
      <sz val="16"/>
      <color theme="0"/>
      <name val="Calibri"/>
      <family val="2"/>
      <scheme val="minor"/>
    </font>
    <font>
      <sz val="11"/>
      <color theme="0" tint="-0.249977111117893"/>
      <name val="Calibri"/>
      <family val="2"/>
      <scheme val="minor"/>
    </font>
    <font>
      <b/>
      <sz val="11"/>
      <color theme="0"/>
      <name val="Calibri"/>
      <family val="2"/>
      <scheme val="minor"/>
    </font>
    <font>
      <sz val="11"/>
      <color theme="0"/>
      <name val="Calibri"/>
      <family val="2"/>
      <scheme val="minor"/>
    </font>
    <font>
      <b/>
      <sz val="13"/>
      <color theme="0"/>
      <name val="Calibri"/>
      <family val="2"/>
      <scheme val="minor"/>
    </font>
    <font>
      <sz val="8"/>
      <color theme="0"/>
      <name val="Calibri"/>
      <family val="2"/>
      <scheme val="minor"/>
    </font>
    <font>
      <b/>
      <sz val="12"/>
      <color theme="0"/>
      <name val="Calibri"/>
      <family val="2"/>
      <scheme val="minor"/>
    </font>
    <font>
      <b/>
      <sz val="8"/>
      <color theme="1"/>
      <name val="Calibri"/>
      <family val="2"/>
      <scheme val="minor"/>
    </font>
    <font>
      <b/>
      <sz val="11"/>
      <color rgb="FFFF0000"/>
      <name val="Calibri"/>
      <family val="2"/>
      <scheme val="minor"/>
    </font>
    <font>
      <i/>
      <sz val="10"/>
      <color theme="1"/>
      <name val="Calibri"/>
      <family val="2"/>
      <scheme val="minor"/>
    </font>
    <font>
      <b/>
      <sz val="12"/>
      <name val="Calibri"/>
      <family val="2"/>
      <scheme val="minor"/>
    </font>
    <font>
      <b/>
      <vertAlign val="subscript"/>
      <sz val="12"/>
      <name val="Calibri"/>
      <family val="2"/>
      <scheme val="minor"/>
    </font>
    <font>
      <sz val="9"/>
      <color theme="1"/>
      <name val="Calibri"/>
      <family val="2"/>
      <scheme val="minor"/>
    </font>
    <font>
      <sz val="11"/>
      <color rgb="FFFF0000"/>
      <name val="Calibri"/>
      <family val="2"/>
      <scheme val="minor"/>
    </font>
    <font>
      <vertAlign val="superscript"/>
      <sz val="10"/>
      <name val="Calibri"/>
      <family val="2"/>
      <scheme val="minor"/>
    </font>
    <font>
      <sz val="12"/>
      <color theme="1"/>
      <name val="Calibri"/>
      <family val="2"/>
      <scheme val="minor"/>
    </font>
    <font>
      <sz val="14"/>
      <color theme="1"/>
      <name val="Calibri"/>
      <family val="2"/>
      <scheme val="minor"/>
    </font>
    <font>
      <b/>
      <sz val="14"/>
      <color theme="0"/>
      <name val="Calibri"/>
      <family val="2"/>
      <scheme val="minor"/>
    </font>
    <font>
      <b/>
      <vertAlign val="subscript"/>
      <sz val="14"/>
      <color theme="0"/>
      <name val="Calibri"/>
      <family val="2"/>
      <scheme val="minor"/>
    </font>
    <font>
      <b/>
      <sz val="8"/>
      <color theme="0"/>
      <name val="Calibri"/>
      <family val="2"/>
      <scheme val="minor"/>
    </font>
    <font>
      <sz val="10"/>
      <name val="Arial"/>
      <family val="2"/>
    </font>
    <font>
      <b/>
      <sz val="10"/>
      <name val="Arial"/>
      <family val="2"/>
    </font>
    <font>
      <b/>
      <sz val="12"/>
      <color rgb="FFFF0000"/>
      <name val="Calibri"/>
      <family val="2"/>
      <scheme val="minor"/>
    </font>
    <font>
      <i/>
      <sz val="11"/>
      <color rgb="FFFF0000"/>
      <name val="Calibri"/>
      <family val="2"/>
      <scheme val="minor"/>
    </font>
    <font>
      <b/>
      <i/>
      <sz val="11"/>
      <color rgb="FFFF0000"/>
      <name val="Calibri"/>
      <family val="2"/>
      <scheme val="minor"/>
    </font>
    <font>
      <sz val="10"/>
      <color rgb="FF00B050"/>
      <name val="Calibri"/>
      <family val="2"/>
      <scheme val="minor"/>
    </font>
    <font>
      <sz val="11"/>
      <color rgb="FF00B050"/>
      <name val="Calibri"/>
      <family val="2"/>
      <scheme val="minor"/>
    </font>
    <font>
      <sz val="14"/>
      <name val="Calibri"/>
      <family val="2"/>
      <scheme val="minor"/>
    </font>
    <font>
      <sz val="8"/>
      <name val="Calibri"/>
      <family val="2"/>
      <scheme val="minor"/>
    </font>
  </fonts>
  <fills count="6">
    <fill>
      <patternFill patternType="none"/>
    </fill>
    <fill>
      <patternFill patternType="gray125"/>
    </fill>
    <fill>
      <patternFill patternType="solid">
        <fgColor rgb="FF819CB9"/>
        <bgColor indexed="64"/>
      </patternFill>
    </fill>
    <fill>
      <patternFill patternType="solid">
        <fgColor rgb="FFCCD7DD"/>
        <bgColor indexed="64"/>
      </patternFill>
    </fill>
    <fill>
      <patternFill patternType="solid">
        <fgColor rgb="FF819CB9"/>
        <bgColor theme="5" tint="-0.499984740745262"/>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auto="1"/>
      </right>
      <top style="hair">
        <color indexed="64"/>
      </top>
      <bottom style="medium">
        <color indexed="64"/>
      </bottom>
      <diagonal/>
    </border>
    <border>
      <left style="thin">
        <color auto="1"/>
      </left>
      <right style="thin">
        <color auto="1"/>
      </right>
      <top style="hair">
        <color indexed="64"/>
      </top>
      <bottom style="medium">
        <color indexed="64"/>
      </bottom>
      <diagonal/>
    </border>
    <border>
      <left style="thin">
        <color auto="1"/>
      </left>
      <right style="medium">
        <color indexed="64"/>
      </right>
      <top style="hair">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hair">
        <color auto="1"/>
      </top>
      <bottom/>
      <diagonal/>
    </border>
    <border>
      <left/>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theme="4" tint="-0.499984740745262"/>
      </bottom>
      <diagonal/>
    </border>
    <border>
      <left/>
      <right/>
      <top style="medium">
        <color indexed="64"/>
      </top>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theme="4" tint="-0.499984740745262"/>
      </top>
      <bottom/>
      <diagonal/>
    </border>
  </borders>
  <cellStyleXfs count="5">
    <xf numFmtId="0" fontId="0" fillId="0" borderId="0"/>
    <xf numFmtId="0" fontId="6" fillId="0" borderId="0" applyNumberFormat="0" applyFill="0" applyBorder="0" applyAlignment="0" applyProtection="0"/>
    <xf numFmtId="164" fontId="17" fillId="0" borderId="0" applyFont="0" applyFill="0" applyBorder="0" applyAlignment="0" applyProtection="0"/>
    <xf numFmtId="0" fontId="39" fillId="0" borderId="0"/>
    <xf numFmtId="0" fontId="17" fillId="0" borderId="0"/>
  </cellStyleXfs>
  <cellXfs count="277">
    <xf numFmtId="0" fontId="0" fillId="0" borderId="0" xfId="0"/>
    <xf numFmtId="2" fontId="0" fillId="0" borderId="0" xfId="0" applyNumberFormat="1"/>
    <xf numFmtId="0" fontId="4" fillId="0" borderId="0" xfId="0" applyFont="1" applyAlignment="1">
      <alignment horizontal="right"/>
    </xf>
    <xf numFmtId="0" fontId="0" fillId="0" borderId="0" xfId="0" applyAlignment="1">
      <alignment horizontal="center" vertical="center"/>
    </xf>
    <xf numFmtId="0" fontId="0" fillId="0" borderId="0" xfId="0" applyFill="1"/>
    <xf numFmtId="0" fontId="10" fillId="0" borderId="0" xfId="0" applyFont="1" applyFill="1" applyAlignment="1">
      <alignment horizontal="right"/>
    </xf>
    <xf numFmtId="0" fontId="0" fillId="0" borderId="0" xfId="0" applyFill="1" applyAlignment="1">
      <alignment horizontal="right"/>
    </xf>
    <xf numFmtId="0" fontId="11" fillId="0" borderId="0" xfId="0" applyFont="1"/>
    <xf numFmtId="0" fontId="11" fillId="0" borderId="0" xfId="0" applyFont="1" applyAlignment="1">
      <alignment horizontal="right"/>
    </xf>
    <xf numFmtId="2" fontId="0" fillId="0" borderId="1" xfId="0" applyNumberFormat="1" applyBorder="1"/>
    <xf numFmtId="0" fontId="0" fillId="0" borderId="0" xfId="0" applyProtection="1"/>
    <xf numFmtId="0" fontId="0" fillId="0" borderId="0" xfId="0" applyAlignment="1" applyProtection="1">
      <alignment horizontal="center" vertical="center"/>
    </xf>
    <xf numFmtId="0" fontId="5" fillId="0" borderId="0" xfId="0" applyFont="1" applyProtection="1"/>
    <xf numFmtId="0" fontId="0" fillId="0" borderId="0" xfId="0" applyAlignment="1" applyProtection="1">
      <alignment horizontal="right"/>
    </xf>
    <xf numFmtId="0" fontId="13" fillId="0" borderId="0" xfId="0" applyFont="1" applyAlignment="1" applyProtection="1">
      <alignment horizontal="center" vertical="center"/>
    </xf>
    <xf numFmtId="0" fontId="0" fillId="0" borderId="0" xfId="0" applyAlignment="1" applyProtection="1">
      <alignment vertical="center"/>
    </xf>
    <xf numFmtId="0" fontId="10" fillId="0" borderId="0" xfId="0" applyFont="1" applyProtection="1"/>
    <xf numFmtId="2" fontId="0" fillId="0" borderId="0" xfId="0" applyNumberFormat="1" applyProtection="1"/>
    <xf numFmtId="3" fontId="0" fillId="0" borderId="0" xfId="0" applyNumberFormat="1" applyProtection="1"/>
    <xf numFmtId="0" fontId="13" fillId="0" borderId="0" xfId="0" applyFont="1" applyBorder="1" applyAlignment="1" applyProtection="1">
      <alignment horizontal="center"/>
    </xf>
    <xf numFmtId="0" fontId="0" fillId="0" borderId="8" xfId="0" applyBorder="1" applyProtection="1"/>
    <xf numFmtId="0" fontId="13" fillId="0" borderId="0" xfId="0" applyFont="1" applyBorder="1" applyAlignment="1" applyProtection="1">
      <alignment wrapText="1"/>
    </xf>
    <xf numFmtId="0" fontId="4" fillId="0" borderId="0" xfId="0" applyFont="1" applyProtection="1"/>
    <xf numFmtId="3" fontId="0" fillId="0" borderId="9" xfId="0" applyNumberFormat="1" applyBorder="1" applyAlignment="1" applyProtection="1">
      <alignment vertical="center" wrapText="1"/>
    </xf>
    <xf numFmtId="0" fontId="0" fillId="0" borderId="9" xfId="0" applyBorder="1" applyAlignment="1" applyProtection="1">
      <alignment horizontal="center" vertical="center"/>
    </xf>
    <xf numFmtId="0" fontId="0" fillId="0" borderId="10" xfId="0" applyBorder="1" applyProtection="1"/>
    <xf numFmtId="3" fontId="0" fillId="0" borderId="10" xfId="0" applyNumberFormat="1" applyBorder="1" applyAlignment="1" applyProtection="1">
      <alignment horizontal="center"/>
    </xf>
    <xf numFmtId="0" fontId="0" fillId="0" borderId="10" xfId="0" applyBorder="1" applyAlignment="1" applyProtection="1">
      <alignment horizontal="center"/>
    </xf>
    <xf numFmtId="2" fontId="0" fillId="0" borderId="10" xfId="0" applyNumberFormat="1" applyBorder="1" applyProtection="1"/>
    <xf numFmtId="0" fontId="0" fillId="0" borderId="0" xfId="0" applyBorder="1" applyAlignment="1" applyProtection="1">
      <alignment horizontal="center"/>
    </xf>
    <xf numFmtId="0" fontId="4" fillId="0" borderId="0" xfId="0" applyFont="1" applyAlignment="1" applyProtection="1">
      <alignment wrapText="1"/>
    </xf>
    <xf numFmtId="2" fontId="0" fillId="0" borderId="11" xfId="0" applyNumberFormat="1" applyBorder="1" applyProtection="1"/>
    <xf numFmtId="3" fontId="0" fillId="0" borderId="8" xfId="0" applyNumberFormat="1" applyBorder="1" applyAlignment="1" applyProtection="1">
      <alignment horizontal="right"/>
    </xf>
    <xf numFmtId="2" fontId="0" fillId="0" borderId="9" xfId="0" applyNumberFormat="1" applyFill="1" applyBorder="1" applyProtection="1"/>
    <xf numFmtId="3" fontId="0" fillId="0" borderId="28" xfId="0" applyNumberFormat="1" applyBorder="1" applyAlignment="1" applyProtection="1">
      <alignment horizontal="right"/>
    </xf>
    <xf numFmtId="3" fontId="0" fillId="0" borderId="9" xfId="0" applyNumberFormat="1" applyBorder="1" applyAlignment="1" applyProtection="1">
      <alignment horizontal="right"/>
    </xf>
    <xf numFmtId="3" fontId="0" fillId="0" borderId="11" xfId="0" applyNumberFormat="1" applyBorder="1" applyAlignment="1" applyProtection="1">
      <alignment horizontal="right"/>
    </xf>
    <xf numFmtId="3" fontId="7" fillId="0" borderId="0" xfId="0" applyNumberFormat="1" applyFont="1" applyProtection="1"/>
    <xf numFmtId="0" fontId="7" fillId="0" borderId="0" xfId="0" applyFont="1" applyProtection="1"/>
    <xf numFmtId="0" fontId="13" fillId="0" borderId="0" xfId="0" applyFont="1" applyAlignment="1" applyProtection="1">
      <alignment horizontal="left" vertical="center"/>
    </xf>
    <xf numFmtId="0" fontId="11" fillId="0" borderId="0" xfId="0" applyFont="1" applyProtection="1"/>
    <xf numFmtId="0" fontId="2" fillId="0" borderId="0" xfId="0" applyFont="1" applyProtection="1"/>
    <xf numFmtId="0" fontId="0" fillId="0" borderId="0" xfId="0" applyBorder="1" applyProtection="1"/>
    <xf numFmtId="2" fontId="0" fillId="0" borderId="0" xfId="0" applyNumberFormat="1" applyBorder="1" applyProtection="1"/>
    <xf numFmtId="0" fontId="0" fillId="0" borderId="29" xfId="0" applyBorder="1" applyProtection="1"/>
    <xf numFmtId="2" fontId="0" fillId="0" borderId="29" xfId="0" applyNumberFormat="1" applyBorder="1" applyProtection="1"/>
    <xf numFmtId="0" fontId="11" fillId="0" borderId="0" xfId="0" applyFont="1" applyBorder="1" applyAlignment="1" applyProtection="1">
      <alignment horizontal="center" vertical="center"/>
    </xf>
    <xf numFmtId="0" fontId="0" fillId="0" borderId="0" xfId="0" applyFont="1" applyAlignment="1" applyProtection="1">
      <alignment horizontal="right"/>
    </xf>
    <xf numFmtId="2" fontId="0" fillId="0" borderId="1" xfId="0" applyNumberFormat="1" applyBorder="1" applyProtection="1"/>
    <xf numFmtId="0" fontId="6" fillId="0" borderId="0" xfId="1" applyProtection="1"/>
    <xf numFmtId="0" fontId="0" fillId="0" borderId="19" xfId="0" applyBorder="1" applyAlignment="1" applyProtection="1">
      <alignment horizontal="center"/>
    </xf>
    <xf numFmtId="0" fontId="0" fillId="0" borderId="20" xfId="0" applyBorder="1" applyAlignment="1" applyProtection="1">
      <alignment horizontal="center"/>
    </xf>
    <xf numFmtId="0" fontId="0" fillId="0" borderId="18" xfId="0" applyFill="1" applyBorder="1" applyProtection="1"/>
    <xf numFmtId="3" fontId="0" fillId="0" borderId="5" xfId="0" applyNumberFormat="1" applyBorder="1" applyProtection="1"/>
    <xf numFmtId="3" fontId="0" fillId="0" borderId="6" xfId="0" applyNumberFormat="1" applyBorder="1" applyProtection="1"/>
    <xf numFmtId="0" fontId="0" fillId="0" borderId="3" xfId="0" applyFill="1" applyBorder="1" applyProtection="1"/>
    <xf numFmtId="3" fontId="0" fillId="0" borderId="2" xfId="0" applyNumberFormat="1" applyBorder="1" applyProtection="1"/>
    <xf numFmtId="3" fontId="0" fillId="0" borderId="1" xfId="0" applyNumberFormat="1" applyBorder="1" applyProtection="1"/>
    <xf numFmtId="0" fontId="0" fillId="0" borderId="4" xfId="0" applyFill="1" applyBorder="1" applyProtection="1"/>
    <xf numFmtId="0" fontId="13" fillId="0" borderId="0" xfId="0" applyFont="1" applyAlignment="1" applyProtection="1">
      <alignment horizontal="center"/>
    </xf>
    <xf numFmtId="0" fontId="13" fillId="0" borderId="0" xfId="0" applyFont="1" applyAlignment="1" applyProtection="1">
      <alignment horizontal="left"/>
    </xf>
    <xf numFmtId="0" fontId="0" fillId="0" borderId="9" xfId="0" applyBorder="1" applyProtection="1">
      <protection locked="0"/>
    </xf>
    <xf numFmtId="0" fontId="0" fillId="0" borderId="0" xfId="0" applyAlignment="1" applyProtection="1">
      <alignment horizontal="left" vertical="top" wrapText="1"/>
    </xf>
    <xf numFmtId="0" fontId="0" fillId="0" borderId="0" xfId="0" applyAlignment="1" applyProtection="1">
      <alignment horizontal="left" wrapText="1"/>
    </xf>
    <xf numFmtId="3" fontId="0" fillId="0" borderId="0" xfId="0" applyNumberFormat="1" applyAlignment="1" applyProtection="1">
      <alignment horizontal="right"/>
    </xf>
    <xf numFmtId="0" fontId="13" fillId="0" borderId="0" xfId="0" applyFont="1" applyAlignment="1" applyProtection="1">
      <alignment horizontal="center" vertical="center"/>
      <protection locked="0"/>
    </xf>
    <xf numFmtId="0" fontId="0" fillId="0" borderId="0" xfId="0" applyAlignment="1" applyProtection="1">
      <alignment horizontal="center" vertical="center"/>
    </xf>
    <xf numFmtId="0" fontId="0" fillId="0" borderId="0" xfId="0" applyFill="1" applyBorder="1" applyProtection="1"/>
    <xf numFmtId="0" fontId="16" fillId="0" borderId="0" xfId="0" applyFont="1" applyFill="1" applyBorder="1" applyAlignment="1" applyProtection="1">
      <alignment wrapText="1"/>
    </xf>
    <xf numFmtId="0" fontId="0" fillId="2" borderId="1" xfId="0" applyFill="1" applyBorder="1" applyProtection="1"/>
    <xf numFmtId="0" fontId="23" fillId="2" borderId="0" xfId="0" applyFont="1" applyFill="1" applyProtection="1"/>
    <xf numFmtId="0" fontId="22" fillId="2" borderId="0" xfId="0" applyFont="1" applyFill="1" applyProtection="1"/>
    <xf numFmtId="165" fontId="22" fillId="2" borderId="0" xfId="0" applyNumberFormat="1" applyFont="1" applyFill="1" applyProtection="1"/>
    <xf numFmtId="0" fontId="24" fillId="2" borderId="0" xfId="0" applyFont="1" applyFill="1" applyAlignment="1" applyProtection="1">
      <alignment horizontal="right"/>
    </xf>
    <xf numFmtId="0" fontId="22" fillId="2" borderId="0" xfId="0" applyFont="1" applyFill="1" applyAlignment="1" applyProtection="1">
      <alignment horizontal="right"/>
    </xf>
    <xf numFmtId="0" fontId="22" fillId="2" borderId="0" xfId="0" applyFont="1" applyFill="1" applyAlignment="1" applyProtection="1">
      <alignment horizontal="center" vertical="center"/>
      <protection locked="0"/>
    </xf>
    <xf numFmtId="0" fontId="21" fillId="2" borderId="0" xfId="0" applyFont="1" applyFill="1" applyAlignment="1" applyProtection="1">
      <alignment horizontal="left" vertical="center"/>
    </xf>
    <xf numFmtId="2" fontId="24" fillId="2" borderId="0" xfId="0" applyNumberFormat="1" applyFont="1" applyFill="1" applyProtection="1"/>
    <xf numFmtId="0" fontId="20" fillId="3" borderId="1" xfId="0" applyFont="1" applyFill="1" applyBorder="1" applyProtection="1"/>
    <xf numFmtId="2" fontId="0" fillId="3" borderId="9" xfId="0" applyNumberFormat="1" applyFill="1" applyBorder="1" applyProtection="1">
      <protection locked="0"/>
    </xf>
    <xf numFmtId="165" fontId="0" fillId="3" borderId="1" xfId="0" applyNumberFormat="1" applyFill="1" applyBorder="1" applyProtection="1">
      <protection locked="0"/>
    </xf>
    <xf numFmtId="3" fontId="11" fillId="0" borderId="8" xfId="0" applyNumberFormat="1" applyFont="1" applyBorder="1" applyProtection="1"/>
    <xf numFmtId="0" fontId="11" fillId="0" borderId="8" xfId="0" applyFont="1" applyBorder="1" applyProtection="1"/>
    <xf numFmtId="0" fontId="26" fillId="0" borderId="8" xfId="0" applyFont="1" applyBorder="1" applyAlignment="1" applyProtection="1">
      <alignment horizontal="left" vertical="top" wrapText="1"/>
    </xf>
    <xf numFmtId="0" fontId="11" fillId="0" borderId="8" xfId="0" applyFont="1" applyBorder="1" applyAlignment="1" applyProtection="1">
      <alignment horizontal="center"/>
    </xf>
    <xf numFmtId="0" fontId="26" fillId="0" borderId="8" xfId="0" applyFont="1" applyBorder="1" applyAlignment="1" applyProtection="1">
      <alignment horizontal="right" wrapText="1"/>
    </xf>
    <xf numFmtId="0" fontId="26" fillId="0" borderId="8" xfId="0" applyFont="1" applyBorder="1" applyAlignment="1" applyProtection="1">
      <alignment horizontal="left" wrapText="1"/>
    </xf>
    <xf numFmtId="0" fontId="11" fillId="0" borderId="9" xfId="0" applyFont="1" applyBorder="1" applyAlignment="1" applyProtection="1">
      <alignment vertical="center"/>
    </xf>
    <xf numFmtId="2" fontId="0" fillId="0" borderId="0" xfId="0" applyNumberFormat="1" applyBorder="1" applyAlignment="1" applyProtection="1">
      <alignment horizontal="center"/>
    </xf>
    <xf numFmtId="0" fontId="0" fillId="0" borderId="0" xfId="0" applyBorder="1" applyAlignment="1" applyProtection="1">
      <alignment horizontal="left"/>
    </xf>
    <xf numFmtId="3" fontId="7" fillId="0" borderId="0" xfId="0" applyNumberFormat="1" applyFont="1" applyAlignment="1" applyProtection="1">
      <alignment horizontal="right"/>
    </xf>
    <xf numFmtId="1" fontId="0" fillId="0" borderId="0" xfId="0" applyNumberFormat="1" applyFill="1" applyBorder="1" applyProtection="1"/>
    <xf numFmtId="0" fontId="28" fillId="0" borderId="0" xfId="0" applyFont="1" applyFill="1" applyBorder="1" applyAlignment="1" applyProtection="1">
      <alignment horizontal="left" vertical="top" wrapText="1"/>
    </xf>
    <xf numFmtId="0" fontId="28" fillId="0" borderId="0" xfId="0" applyFont="1" applyAlignment="1" applyProtection="1">
      <alignment horizontal="left"/>
    </xf>
    <xf numFmtId="0" fontId="28" fillId="0" borderId="0" xfId="0" applyFont="1" applyAlignment="1" applyProtection="1">
      <alignment horizontal="right"/>
    </xf>
    <xf numFmtId="168" fontId="28" fillId="0" borderId="0" xfId="0" applyNumberFormat="1" applyFont="1" applyAlignment="1" applyProtection="1">
      <alignment horizontal="left"/>
    </xf>
    <xf numFmtId="0" fontId="28" fillId="0" borderId="0" xfId="0" applyFont="1" applyFill="1" applyBorder="1" applyAlignment="1" applyProtection="1">
      <alignment horizontal="right"/>
    </xf>
    <xf numFmtId="168" fontId="28" fillId="0" borderId="0" xfId="0" applyNumberFormat="1" applyFont="1" applyAlignment="1" applyProtection="1"/>
    <xf numFmtId="165" fontId="2" fillId="0" borderId="0" xfId="0" applyNumberFormat="1" applyFont="1" applyFill="1" applyBorder="1" applyProtection="1">
      <protection locked="0"/>
    </xf>
    <xf numFmtId="0" fontId="28" fillId="0" borderId="0" xfId="0" applyFont="1" applyFill="1" applyBorder="1" applyAlignment="1" applyProtection="1">
      <alignment horizontal="right" vertical="center"/>
    </xf>
    <xf numFmtId="167" fontId="25" fillId="2" borderId="36" xfId="2" applyNumberFormat="1" applyFont="1" applyFill="1" applyBorder="1" applyAlignment="1" applyProtection="1">
      <alignment horizontal="right" vertical="center"/>
    </xf>
    <xf numFmtId="0" fontId="25" fillId="2" borderId="36" xfId="0" applyFont="1" applyFill="1" applyBorder="1" applyAlignment="1" applyProtection="1">
      <alignment horizontal="left" vertical="center"/>
    </xf>
    <xf numFmtId="1" fontId="0" fillId="0" borderId="0" xfId="0" applyNumberFormat="1" applyFill="1" applyBorder="1"/>
    <xf numFmtId="2" fontId="0" fillId="3" borderId="6" xfId="0" applyNumberFormat="1" applyFill="1" applyBorder="1" applyProtection="1">
      <protection locked="0"/>
    </xf>
    <xf numFmtId="2" fontId="0" fillId="0" borderId="6" xfId="0" applyNumberFormat="1" applyBorder="1" applyProtection="1"/>
    <xf numFmtId="3" fontId="0" fillId="0" borderId="6" xfId="0" applyNumberFormat="1" applyBorder="1" applyAlignment="1" applyProtection="1">
      <alignment horizontal="right"/>
    </xf>
    <xf numFmtId="3" fontId="0" fillId="0" borderId="38" xfId="0" applyNumberFormat="1" applyBorder="1" applyAlignment="1" applyProtection="1">
      <alignment horizontal="right"/>
    </xf>
    <xf numFmtId="3" fontId="0" fillId="0" borderId="37" xfId="0" applyNumberFormat="1" applyBorder="1" applyAlignment="1" applyProtection="1">
      <alignment horizontal="right"/>
    </xf>
    <xf numFmtId="165" fontId="7" fillId="0" borderId="0" xfId="0" applyNumberFormat="1" applyFont="1" applyProtection="1"/>
    <xf numFmtId="0" fontId="0" fillId="0" borderId="0" xfId="0" applyAlignment="1" applyProtection="1"/>
    <xf numFmtId="0" fontId="0" fillId="0" borderId="0" xfId="0" applyAlignment="1"/>
    <xf numFmtId="0" fontId="13" fillId="0" borderId="0" xfId="0" applyFont="1" applyFill="1" applyBorder="1" applyAlignment="1" applyProtection="1">
      <alignment horizontal="left" vertical="center"/>
    </xf>
    <xf numFmtId="0" fontId="0" fillId="0" borderId="15" xfId="0" applyFill="1" applyBorder="1" applyAlignment="1" applyProtection="1">
      <alignment horizontal="center"/>
    </xf>
    <xf numFmtId="0" fontId="0" fillId="0" borderId="16" xfId="0" applyFill="1" applyBorder="1" applyAlignment="1" applyProtection="1">
      <alignment horizontal="center"/>
    </xf>
    <xf numFmtId="0" fontId="0" fillId="0" borderId="17" xfId="0" applyFill="1" applyBorder="1" applyAlignment="1" applyProtection="1">
      <alignment horizontal="center"/>
    </xf>
    <xf numFmtId="2" fontId="0" fillId="0" borderId="37" xfId="0" applyNumberFormat="1" applyBorder="1" applyProtection="1"/>
    <xf numFmtId="0" fontId="29" fillId="5" borderId="27" xfId="0" applyFont="1" applyFill="1" applyBorder="1" applyAlignment="1" applyProtection="1">
      <alignment horizontal="left" vertical="center"/>
    </xf>
    <xf numFmtId="0" fontId="31" fillId="0" borderId="10" xfId="0" applyFont="1" applyBorder="1" applyProtection="1"/>
    <xf numFmtId="165" fontId="0" fillId="0" borderId="0" xfId="0" applyNumberFormat="1"/>
    <xf numFmtId="165" fontId="0" fillId="3" borderId="1" xfId="0" applyNumberFormat="1" applyFill="1" applyBorder="1" applyProtection="1"/>
    <xf numFmtId="0" fontId="0" fillId="0" borderId="8" xfId="0" applyBorder="1" applyAlignment="1" applyProtection="1">
      <alignment horizontal="center" vertical="center"/>
    </xf>
    <xf numFmtId="0" fontId="0" fillId="0" borderId="8" xfId="0" applyBorder="1" applyAlignment="1" applyProtection="1">
      <alignment vertical="center" wrapText="1"/>
    </xf>
    <xf numFmtId="0" fontId="4" fillId="0" borderId="8" xfId="0" applyFont="1" applyBorder="1" applyProtection="1"/>
    <xf numFmtId="0" fontId="8" fillId="0" borderId="10" xfId="0" applyNumberFormat="1" applyFont="1" applyFill="1" applyBorder="1" applyAlignment="1" applyProtection="1"/>
    <xf numFmtId="0" fontId="0" fillId="0" borderId="9" xfId="0" applyBorder="1" applyProtection="1"/>
    <xf numFmtId="0" fontId="0" fillId="0" borderId="10" xfId="0" applyBorder="1" applyAlignment="1" applyProtection="1"/>
    <xf numFmtId="0" fontId="0" fillId="0" borderId="9" xfId="0" applyBorder="1" applyAlignment="1" applyProtection="1">
      <alignment horizontal="right"/>
    </xf>
    <xf numFmtId="0" fontId="4" fillId="0" borderId="9" xfId="0" applyFont="1" applyBorder="1" applyProtection="1"/>
    <xf numFmtId="0" fontId="0" fillId="0" borderId="10" xfId="0" applyBorder="1" applyAlignment="1" applyProtection="1">
      <alignment horizontal="center" vertical="center"/>
    </xf>
    <xf numFmtId="0" fontId="0" fillId="0" borderId="8" xfId="0" applyBorder="1" applyAlignment="1" applyProtection="1">
      <alignment horizontal="right"/>
    </xf>
    <xf numFmtId="0" fontId="32" fillId="0" borderId="0" xfId="0" applyFont="1" applyProtection="1"/>
    <xf numFmtId="0" fontId="0" fillId="0" borderId="0" xfId="0" applyBorder="1" applyAlignment="1" applyProtection="1">
      <alignment vertical="center"/>
    </xf>
    <xf numFmtId="0" fontId="0" fillId="0" borderId="38" xfId="0" applyBorder="1" applyProtection="1"/>
    <xf numFmtId="0" fontId="0" fillId="0" borderId="6" xfId="0" applyBorder="1" applyAlignment="1" applyProtection="1"/>
    <xf numFmtId="165" fontId="0" fillId="0" borderId="37" xfId="0" applyNumberFormat="1" applyBorder="1" applyProtection="1"/>
    <xf numFmtId="0" fontId="0" fillId="0" borderId="31" xfId="0" applyBorder="1" applyAlignment="1" applyProtection="1"/>
    <xf numFmtId="0" fontId="0" fillId="0" borderId="32" xfId="0" applyBorder="1" applyAlignment="1" applyProtection="1"/>
    <xf numFmtId="0" fontId="8" fillId="0" borderId="1" xfId="0" applyNumberFormat="1" applyFont="1" applyFill="1" applyBorder="1" applyAlignment="1" applyProtection="1"/>
    <xf numFmtId="0" fontId="4" fillId="0" borderId="0" xfId="0" applyFont="1" applyAlignment="1" applyProtection="1">
      <alignment vertical="center" wrapText="1"/>
    </xf>
    <xf numFmtId="0" fontId="8" fillId="0" borderId="6" xfId="0" applyNumberFormat="1" applyFont="1" applyFill="1" applyBorder="1" applyAlignment="1" applyProtection="1">
      <alignment wrapText="1"/>
    </xf>
    <xf numFmtId="0" fontId="4" fillId="0" borderId="2" xfId="0" applyFont="1" applyBorder="1" applyProtection="1"/>
    <xf numFmtId="0" fontId="4" fillId="0" borderId="0" xfId="0" applyFont="1" applyBorder="1" applyProtection="1"/>
    <xf numFmtId="2" fontId="7" fillId="0" borderId="0" xfId="0" applyNumberFormat="1" applyFont="1" applyFill="1" applyBorder="1" applyProtection="1"/>
    <xf numFmtId="0" fontId="0" fillId="0" borderId="8"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pplyProtection="1">
      <alignment horizontal="center" vertical="center"/>
      <protection locked="0"/>
    </xf>
    <xf numFmtId="0" fontId="0" fillId="0" borderId="37" xfId="0" applyBorder="1" applyProtection="1">
      <protection locked="0"/>
    </xf>
    <xf numFmtId="0" fontId="0" fillId="0" borderId="0" xfId="0" applyFill="1" applyBorder="1" applyAlignment="1" applyProtection="1">
      <alignment vertical="top"/>
    </xf>
    <xf numFmtId="165" fontId="11"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0" fontId="13" fillId="0" borderId="1" xfId="0" applyFont="1" applyBorder="1" applyAlignment="1" applyProtection="1">
      <alignment horizontal="center" vertical="center"/>
    </xf>
    <xf numFmtId="0" fontId="13" fillId="0" borderId="0" xfId="0" applyFont="1" applyFill="1" applyBorder="1" applyAlignment="1" applyProtection="1">
      <alignment vertical="center" wrapText="1"/>
    </xf>
    <xf numFmtId="0" fontId="7" fillId="0" borderId="0" xfId="0" applyFont="1" applyFill="1" applyBorder="1" applyAlignment="1" applyProtection="1">
      <alignment horizontal="right"/>
    </xf>
    <xf numFmtId="0" fontId="0" fillId="0" borderId="0" xfId="0" applyFont="1" applyProtection="1"/>
    <xf numFmtId="0" fontId="7" fillId="0" borderId="0" xfId="0" applyFont="1" applyAlignment="1" applyProtection="1">
      <alignment horizontal="left"/>
    </xf>
    <xf numFmtId="0" fontId="0" fillId="0" borderId="0" xfId="0" applyFill="1" applyBorder="1" applyAlignment="1" applyProtection="1">
      <alignment vertical="center"/>
    </xf>
    <xf numFmtId="2" fontId="0" fillId="0" borderId="0" xfId="0" applyNumberFormat="1" applyFill="1" applyBorder="1" applyAlignment="1" applyProtection="1">
      <alignment vertical="center"/>
    </xf>
    <xf numFmtId="0" fontId="7" fillId="0" borderId="0" xfId="0" applyFont="1" applyAlignment="1" applyProtection="1">
      <alignment vertical="center"/>
    </xf>
    <xf numFmtId="2" fontId="0" fillId="0" borderId="0" xfId="0" applyNumberFormat="1" applyAlignment="1" applyProtection="1">
      <alignment vertical="center"/>
    </xf>
    <xf numFmtId="4" fontId="0" fillId="0" borderId="9" xfId="0" applyNumberFormat="1" applyBorder="1" applyProtection="1"/>
    <xf numFmtId="4" fontId="0" fillId="0" borderId="6" xfId="0" applyNumberFormat="1" applyBorder="1" applyProtection="1"/>
    <xf numFmtId="0" fontId="35" fillId="0" borderId="0" xfId="0" applyFont="1" applyAlignment="1" applyProtection="1">
      <alignment vertical="center"/>
    </xf>
    <xf numFmtId="0" fontId="35" fillId="0" borderId="0" xfId="0" applyFont="1" applyProtection="1"/>
    <xf numFmtId="0" fontId="35" fillId="0" borderId="0" xfId="0" applyFont="1" applyAlignment="1" applyProtection="1">
      <alignment horizontal="center" vertical="center"/>
    </xf>
    <xf numFmtId="3" fontId="35" fillId="3" borderId="30" xfId="0" applyNumberFormat="1" applyFont="1" applyFill="1" applyBorder="1" applyAlignment="1" applyProtection="1">
      <alignment horizontal="left" vertical="center"/>
      <protection locked="0"/>
    </xf>
    <xf numFmtId="3" fontId="35" fillId="3" borderId="0" xfId="0" applyNumberFormat="1" applyFont="1" applyFill="1" applyBorder="1" applyAlignment="1" applyProtection="1">
      <alignment horizontal="left" vertical="center"/>
      <protection locked="0"/>
    </xf>
    <xf numFmtId="3" fontId="35" fillId="3" borderId="25" xfId="0" applyNumberFormat="1" applyFont="1" applyFill="1" applyBorder="1" applyAlignment="1" applyProtection="1">
      <alignment horizontal="left" vertical="center"/>
      <protection locked="0"/>
    </xf>
    <xf numFmtId="3" fontId="35" fillId="3" borderId="24" xfId="0" applyNumberFormat="1" applyFont="1" applyFill="1" applyBorder="1" applyAlignment="1" applyProtection="1">
      <alignment horizontal="left" vertical="center"/>
      <protection locked="0"/>
    </xf>
    <xf numFmtId="3" fontId="35" fillId="3" borderId="7" xfId="0" applyNumberFormat="1" applyFont="1" applyFill="1" applyBorder="1" applyAlignment="1" applyProtection="1">
      <alignment horizontal="left" vertical="center"/>
      <protection locked="0"/>
    </xf>
    <xf numFmtId="3" fontId="35" fillId="3" borderId="5" xfId="0" applyNumberFormat="1" applyFont="1" applyFill="1" applyBorder="1" applyAlignment="1" applyProtection="1">
      <alignment horizontal="left" vertical="center"/>
      <protection locked="0"/>
    </xf>
    <xf numFmtId="2" fontId="36" fillId="2" borderId="0" xfId="0" applyNumberFormat="1" applyFont="1" applyFill="1" applyProtection="1"/>
    <xf numFmtId="0" fontId="36" fillId="2" borderId="0" xfId="0" applyFont="1" applyFill="1" applyAlignment="1" applyProtection="1">
      <alignment horizontal="right"/>
    </xf>
    <xf numFmtId="0" fontId="3" fillId="0" borderId="0" xfId="0" applyFont="1"/>
    <xf numFmtId="0" fontId="0" fillId="0" borderId="0" xfId="0" applyAlignment="1">
      <alignment wrapText="1"/>
    </xf>
    <xf numFmtId="0" fontId="40" fillId="0" borderId="0" xfId="3" applyFont="1"/>
    <xf numFmtId="0" fontId="39" fillId="0" borderId="0" xfId="3" applyFont="1"/>
    <xf numFmtId="14" fontId="39" fillId="0" borderId="0" xfId="3" applyNumberFormat="1"/>
    <xf numFmtId="0" fontId="39" fillId="0" borderId="0" xfId="3" applyFont="1" applyAlignment="1">
      <alignment wrapText="1"/>
    </xf>
    <xf numFmtId="0" fontId="39" fillId="0" borderId="0" xfId="3"/>
    <xf numFmtId="0" fontId="39" fillId="0" borderId="0" xfId="3" applyAlignment="1">
      <alignment wrapText="1"/>
    </xf>
    <xf numFmtId="0" fontId="0" fillId="0" borderId="25" xfId="0" applyFill="1" applyBorder="1" applyProtection="1"/>
    <xf numFmtId="3" fontId="41" fillId="5" borderId="26" xfId="0" applyNumberFormat="1" applyFont="1" applyFill="1" applyBorder="1" applyAlignment="1" applyProtection="1">
      <alignment horizontal="right" vertical="center"/>
    </xf>
    <xf numFmtId="3" fontId="42" fillId="0" borderId="0" xfId="0" applyNumberFormat="1" applyFont="1" applyAlignment="1" applyProtection="1">
      <alignment horizontal="left"/>
    </xf>
    <xf numFmtId="166" fontId="41" fillId="5" borderId="26" xfId="0" applyNumberFormat="1" applyFont="1" applyFill="1" applyBorder="1" applyAlignment="1" applyProtection="1">
      <alignment horizontal="right" vertical="center"/>
    </xf>
    <xf numFmtId="4" fontId="11"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3" fontId="43" fillId="0" borderId="0" xfId="0" applyNumberFormat="1" applyFont="1" applyAlignment="1" applyProtection="1">
      <alignment horizontal="right"/>
    </xf>
    <xf numFmtId="3" fontId="11" fillId="0" borderId="0" xfId="0" applyNumberFormat="1" applyFont="1" applyProtection="1"/>
    <xf numFmtId="3" fontId="27" fillId="0" borderId="0" xfId="0" applyNumberFormat="1" applyFont="1" applyAlignment="1" applyProtection="1">
      <alignment vertical="top"/>
    </xf>
    <xf numFmtId="0" fontId="0" fillId="0" borderId="6" xfId="0" applyBorder="1"/>
    <xf numFmtId="3" fontId="0" fillId="0" borderId="25" xfId="0" applyNumberFormat="1" applyBorder="1" applyAlignment="1" applyProtection="1">
      <alignment horizontal="right"/>
    </xf>
    <xf numFmtId="0" fontId="44" fillId="0" borderId="8" xfId="0" applyNumberFormat="1" applyFont="1" applyFill="1" applyBorder="1" applyAlignment="1" applyProtection="1"/>
    <xf numFmtId="2" fontId="44" fillId="0" borderId="8" xfId="0" applyNumberFormat="1" applyFont="1" applyFill="1" applyBorder="1" applyAlignment="1" applyProtection="1">
      <alignment horizontal="center"/>
    </xf>
    <xf numFmtId="0" fontId="44" fillId="0" borderId="11" xfId="0" applyNumberFormat="1" applyFont="1" applyFill="1" applyBorder="1" applyAlignment="1" applyProtection="1"/>
    <xf numFmtId="2" fontId="44" fillId="0" borderId="11" xfId="0" applyNumberFormat="1" applyFont="1" applyFill="1" applyBorder="1" applyAlignment="1" applyProtection="1">
      <alignment horizontal="center"/>
    </xf>
    <xf numFmtId="0" fontId="44" fillId="0" borderId="9" xfId="0" applyNumberFormat="1" applyFont="1" applyFill="1" applyBorder="1" applyAlignment="1" applyProtection="1"/>
    <xf numFmtId="2" fontId="44" fillId="0" borderId="9" xfId="0" applyNumberFormat="1" applyFont="1" applyFill="1" applyBorder="1" applyAlignment="1" applyProtection="1">
      <alignment horizontal="center"/>
    </xf>
    <xf numFmtId="2" fontId="44" fillId="0" borderId="9" xfId="0" quotePrefix="1" applyNumberFormat="1" applyFont="1" applyFill="1" applyBorder="1" applyAlignment="1" applyProtection="1">
      <alignment horizontal="center"/>
    </xf>
    <xf numFmtId="0" fontId="44" fillId="0" borderId="10" xfId="0" applyNumberFormat="1" applyFont="1" applyFill="1" applyBorder="1" applyAlignment="1" applyProtection="1"/>
    <xf numFmtId="2" fontId="44" fillId="0" borderId="10" xfId="0" applyNumberFormat="1" applyFont="1" applyFill="1" applyBorder="1" applyAlignment="1" applyProtection="1">
      <alignment horizontal="center"/>
    </xf>
    <xf numFmtId="0" fontId="12" fillId="0" borderId="1" xfId="0" applyFont="1" applyBorder="1" applyAlignment="1" applyProtection="1">
      <alignment horizontal="right" vertical="center"/>
    </xf>
    <xf numFmtId="3" fontId="13" fillId="0" borderId="1" xfId="0" applyNumberFormat="1" applyFont="1" applyBorder="1" applyAlignment="1" applyProtection="1">
      <alignment horizontal="center" vertical="center"/>
    </xf>
    <xf numFmtId="0" fontId="3" fillId="0" borderId="0" xfId="0" applyFont="1" applyAlignment="1">
      <alignment vertical="top"/>
    </xf>
    <xf numFmtId="0" fontId="0" fillId="0" borderId="0" xfId="0" applyAlignment="1"/>
    <xf numFmtId="0" fontId="0" fillId="0" borderId="8" xfId="0" applyBorder="1" applyAlignment="1" applyProtection="1">
      <protection locked="0"/>
    </xf>
    <xf numFmtId="3" fontId="0" fillId="3" borderId="8" xfId="0" applyNumberFormat="1" applyFill="1" applyBorder="1" applyAlignment="1" applyProtection="1">
      <protection locked="0"/>
    </xf>
    <xf numFmtId="2" fontId="0" fillId="3" borderId="8" xfId="0" applyNumberFormat="1" applyFill="1" applyBorder="1" applyAlignment="1" applyProtection="1">
      <protection locked="0"/>
    </xf>
    <xf numFmtId="2" fontId="0" fillId="0" borderId="8" xfId="0" applyNumberFormat="1" applyFill="1" applyBorder="1" applyAlignment="1" applyProtection="1"/>
    <xf numFmtId="2" fontId="0" fillId="0" borderId="11" xfId="0" applyNumberFormat="1" applyBorder="1" applyAlignment="1" applyProtection="1"/>
    <xf numFmtId="2" fontId="0" fillId="0" borderId="11" xfId="0" applyNumberFormat="1" applyFill="1" applyBorder="1" applyAlignment="1" applyProtection="1"/>
    <xf numFmtId="4" fontId="0" fillId="0" borderId="11" xfId="0" applyNumberFormat="1" applyBorder="1" applyAlignment="1" applyProtection="1"/>
    <xf numFmtId="0" fontId="4" fillId="0" borderId="0" xfId="0" applyFont="1" applyAlignment="1" applyProtection="1"/>
    <xf numFmtId="2" fontId="0" fillId="0" borderId="38" xfId="0" applyNumberFormat="1" applyBorder="1" applyAlignment="1" applyProtection="1"/>
    <xf numFmtId="0" fontId="10" fillId="3" borderId="6" xfId="0" applyFont="1" applyFill="1" applyBorder="1" applyProtection="1">
      <protection locked="0"/>
    </xf>
    <xf numFmtId="0" fontId="0" fillId="0" borderId="10" xfId="0" applyFont="1" applyBorder="1" applyAlignment="1" applyProtection="1">
      <alignment horizontal="right"/>
    </xf>
    <xf numFmtId="0" fontId="0" fillId="0" borderId="0" xfId="0" applyFont="1" applyBorder="1" applyProtection="1"/>
    <xf numFmtId="0" fontId="0" fillId="0" borderId="0" xfId="0" applyFont="1" applyFill="1" applyBorder="1" applyAlignment="1" applyProtection="1"/>
    <xf numFmtId="0" fontId="0" fillId="0" borderId="0" xfId="0" applyFont="1" applyFill="1" applyBorder="1" applyAlignment="1" applyProtection="1">
      <alignment horizontal="right"/>
    </xf>
    <xf numFmtId="0" fontId="0" fillId="0" borderId="0" xfId="0" applyFont="1" applyAlignment="1" applyProtection="1">
      <alignment horizontal="left"/>
    </xf>
    <xf numFmtId="14" fontId="45" fillId="0" borderId="0" xfId="0" applyNumberFormat="1" applyFont="1" applyBorder="1" applyAlignment="1" applyProtection="1">
      <alignment horizontal="center" vertical="center"/>
    </xf>
    <xf numFmtId="0" fontId="10" fillId="3" borderId="9" xfId="0" applyFont="1" applyFill="1" applyBorder="1" applyProtection="1">
      <protection locked="0"/>
    </xf>
    <xf numFmtId="2" fontId="0" fillId="0" borderId="9" xfId="0" applyNumberFormat="1" applyBorder="1" applyProtection="1"/>
    <xf numFmtId="1" fontId="44" fillId="0" borderId="1" xfId="0" applyNumberFormat="1" applyFont="1" applyBorder="1" applyAlignment="1" applyProtection="1">
      <alignment horizontal="left"/>
    </xf>
    <xf numFmtId="0" fontId="10" fillId="0" borderId="0" xfId="0" applyFont="1"/>
    <xf numFmtId="0" fontId="10" fillId="0" borderId="0" xfId="0" applyFont="1" applyAlignment="1" applyProtection="1">
      <alignment horizontal="left" wrapText="1"/>
    </xf>
    <xf numFmtId="0" fontId="10" fillId="0" borderId="0" xfId="0" applyFont="1" applyAlignment="1" applyProtection="1">
      <alignment horizontal="center" vertical="center"/>
    </xf>
    <xf numFmtId="0" fontId="46" fillId="0" borderId="0" xfId="0" applyFont="1" applyAlignment="1" applyProtection="1">
      <alignment vertical="center"/>
    </xf>
    <xf numFmtId="0" fontId="8" fillId="0" borderId="0" xfId="0" applyFont="1" applyAlignment="1" applyProtection="1">
      <alignment vertical="top"/>
    </xf>
    <xf numFmtId="0" fontId="0" fillId="0" borderId="0" xfId="0" applyFill="1" applyProtection="1"/>
    <xf numFmtId="0" fontId="10" fillId="0" borderId="0" xfId="0" applyFont="1" applyFill="1" applyProtection="1"/>
    <xf numFmtId="0" fontId="0" fillId="0" borderId="0" xfId="0" applyFill="1" applyAlignment="1" applyProtection="1">
      <alignment vertical="center"/>
    </xf>
    <xf numFmtId="2" fontId="0" fillId="0" borderId="10" xfId="0" applyNumberFormat="1" applyFill="1" applyBorder="1" applyProtection="1"/>
    <xf numFmtId="2" fontId="11" fillId="0" borderId="1" xfId="0" applyNumberFormat="1" applyFont="1" applyFill="1" applyBorder="1" applyProtection="1"/>
    <xf numFmtId="3" fontId="11" fillId="0" borderId="1" xfId="0" applyNumberFormat="1" applyFont="1" applyBorder="1" applyProtection="1"/>
    <xf numFmtId="3" fontId="0" fillId="0" borderId="0" xfId="0" applyNumberFormat="1" applyBorder="1" applyAlignment="1" applyProtection="1">
      <alignment horizontal="right"/>
    </xf>
    <xf numFmtId="0" fontId="0" fillId="0" borderId="35" xfId="0" applyBorder="1" applyAlignment="1" applyProtection="1">
      <alignment horizontal="center" vertical="center"/>
    </xf>
    <xf numFmtId="0" fontId="47" fillId="0" borderId="39" xfId="0" applyFont="1" applyBorder="1" applyAlignment="1" applyProtection="1">
      <alignment horizontal="right" vertical="center"/>
    </xf>
    <xf numFmtId="0" fontId="47" fillId="0" borderId="0" xfId="0" applyFont="1" applyBorder="1" applyAlignment="1" applyProtection="1">
      <alignment horizontal="right" vertical="center"/>
    </xf>
    <xf numFmtId="0" fontId="0" fillId="3" borderId="21" xfId="0" applyFill="1" applyBorder="1" applyAlignment="1" applyProtection="1">
      <alignment horizontal="left" vertical="center"/>
      <protection locked="0"/>
    </xf>
    <xf numFmtId="0" fontId="0" fillId="3" borderId="22" xfId="0" applyFill="1" applyBorder="1" applyAlignment="1" applyProtection="1">
      <alignment horizontal="left" vertical="center"/>
      <protection locked="0"/>
    </xf>
    <xf numFmtId="0" fontId="0" fillId="3" borderId="23" xfId="0" applyFill="1" applyBorder="1" applyAlignment="1" applyProtection="1">
      <alignment horizontal="left" vertical="center"/>
      <protection locked="0"/>
    </xf>
    <xf numFmtId="0" fontId="0" fillId="3" borderId="24"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5" xfId="0" applyFill="1" applyBorder="1" applyAlignment="1" applyProtection="1">
      <alignment horizontal="left" vertical="top"/>
      <protection locked="0"/>
    </xf>
    <xf numFmtId="0" fontId="3" fillId="0" borderId="21"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5" xfId="0" applyFont="1" applyBorder="1" applyAlignment="1" applyProtection="1">
      <alignment horizontal="center" vertical="center"/>
    </xf>
    <xf numFmtId="0" fontId="19" fillId="4" borderId="0" xfId="0" applyFont="1" applyFill="1" applyAlignment="1" applyProtection="1">
      <alignment horizontal="center" vertical="center" wrapText="1"/>
    </xf>
    <xf numFmtId="0" fontId="19" fillId="4" borderId="0" xfId="0" applyFont="1" applyFill="1" applyAlignment="1" applyProtection="1">
      <alignment horizontal="center" vertical="center"/>
    </xf>
    <xf numFmtId="0" fontId="18" fillId="0" borderId="0" xfId="0" applyFont="1" applyFill="1" applyBorder="1" applyAlignment="1" applyProtection="1">
      <alignment horizontal="center" wrapText="1"/>
    </xf>
    <xf numFmtId="0" fontId="36" fillId="2" borderId="0" xfId="0" applyFont="1" applyFill="1" applyAlignment="1" applyProtection="1">
      <alignment horizontal="right" vertical="center" wrapText="1"/>
    </xf>
    <xf numFmtId="0" fontId="36" fillId="2" borderId="34" xfId="0" applyFont="1" applyFill="1" applyBorder="1" applyAlignment="1" applyProtection="1">
      <alignment horizontal="right" vertical="center" wrapText="1"/>
    </xf>
    <xf numFmtId="0" fontId="36" fillId="2" borderId="33" xfId="0" applyFont="1" applyFill="1" applyBorder="1" applyAlignment="1" applyProtection="1">
      <alignment horizontal="left" vertical="center" wrapText="1"/>
    </xf>
    <xf numFmtId="0" fontId="38" fillId="2" borderId="0" xfId="0" applyFont="1" applyFill="1" applyAlignment="1" applyProtection="1">
      <alignment horizontal="left" vertical="center" wrapText="1"/>
    </xf>
    <xf numFmtId="0" fontId="46" fillId="3" borderId="21" xfId="0" applyNumberFormat="1" applyFont="1" applyFill="1" applyBorder="1" applyAlignment="1" applyProtection="1">
      <alignment horizontal="left" vertical="center"/>
      <protection locked="0"/>
    </xf>
    <xf numFmtId="1" fontId="46" fillId="3" borderId="22" xfId="0" applyNumberFormat="1" applyFont="1" applyFill="1" applyBorder="1" applyAlignment="1" applyProtection="1">
      <alignment horizontal="left" vertical="center"/>
      <protection locked="0"/>
    </xf>
    <xf numFmtId="1" fontId="46" fillId="3" borderId="23" xfId="0" applyNumberFormat="1" applyFont="1" applyFill="1" applyBorder="1" applyAlignment="1" applyProtection="1">
      <alignment horizontal="left" vertical="center"/>
      <protection locked="0"/>
    </xf>
    <xf numFmtId="0" fontId="0" fillId="0" borderId="0" xfId="0" applyFill="1" applyBorder="1" applyAlignment="1" applyProtection="1">
      <alignment horizontal="left" vertical="top"/>
    </xf>
    <xf numFmtId="0" fontId="0" fillId="0" borderId="0" xfId="0" applyAlignment="1"/>
    <xf numFmtId="0" fontId="0" fillId="0" borderId="0" xfId="0" applyFill="1" applyBorder="1" applyAlignment="1" applyProtection="1">
      <alignment horizontal="right" vertical="top" wrapText="1"/>
    </xf>
    <xf numFmtId="0" fontId="0" fillId="0" borderId="0" xfId="0" applyAlignment="1">
      <alignment horizontal="right" wrapText="1"/>
    </xf>
    <xf numFmtId="0" fontId="13" fillId="0" borderId="25" xfId="0" applyFont="1" applyBorder="1" applyAlignment="1" applyProtection="1">
      <alignment horizontal="center" textRotation="90" wrapText="1"/>
    </xf>
    <xf numFmtId="0" fontId="0" fillId="0" borderId="0" xfId="0" applyAlignment="1" applyProtection="1">
      <alignment horizontal="left" vertical="center" wrapText="1"/>
    </xf>
    <xf numFmtId="0" fontId="0" fillId="0" borderId="0" xfId="0" applyFill="1" applyBorder="1" applyAlignment="1" applyProtection="1">
      <alignment horizontal="right" textRotation="90"/>
    </xf>
    <xf numFmtId="0" fontId="0" fillId="0" borderId="12" xfId="0" applyFill="1" applyBorder="1" applyAlignment="1" applyProtection="1">
      <alignment horizontal="center"/>
    </xf>
    <xf numFmtId="0" fontId="0" fillId="0" borderId="13" xfId="0" applyFill="1" applyBorder="1" applyAlignment="1" applyProtection="1">
      <alignment horizontal="center"/>
    </xf>
    <xf numFmtId="0" fontId="0" fillId="0" borderId="14" xfId="0" applyFill="1" applyBorder="1" applyAlignment="1" applyProtection="1">
      <alignment horizontal="center"/>
    </xf>
    <xf numFmtId="0" fontId="0" fillId="0" borderId="0" xfId="0" applyFont="1" applyFill="1" applyBorder="1" applyAlignment="1" applyProtection="1">
      <alignment horizontal="left"/>
    </xf>
    <xf numFmtId="14" fontId="10" fillId="0" borderId="29" xfId="0" applyNumberFormat="1" applyFont="1" applyBorder="1" applyAlignment="1" applyProtection="1">
      <alignment horizontal="left" vertical="center"/>
    </xf>
    <xf numFmtId="0" fontId="10" fillId="0" borderId="29" xfId="0" applyFont="1" applyBorder="1" applyAlignment="1">
      <alignment horizontal="left"/>
    </xf>
    <xf numFmtId="3" fontId="0" fillId="0" borderId="0" xfId="0" applyNumberFormat="1" applyFont="1" applyAlignment="1" applyProtection="1">
      <alignment horizontal="right"/>
    </xf>
    <xf numFmtId="0" fontId="0" fillId="0" borderId="0" xfId="0" applyAlignment="1">
      <alignment horizontal="right"/>
    </xf>
    <xf numFmtId="0" fontId="0" fillId="0" borderId="1" xfId="0" applyBorder="1" applyAlignment="1">
      <alignment horizontal="right"/>
    </xf>
  </cellXfs>
  <cellStyles count="5">
    <cellStyle name="Komma" xfId="2" builtinId="3"/>
    <cellStyle name="Link" xfId="1" builtinId="8"/>
    <cellStyle name="Standard" xfId="0" builtinId="0"/>
    <cellStyle name="Standard 2" xfId="3"/>
    <cellStyle name="Standard 3" xfId="4"/>
  </cellStyles>
  <dxfs count="0"/>
  <tableStyles count="1" defaultTableStyle="TableStyleMedium9" defaultPivotStyle="PivotStyleLight16">
    <tableStyle name="PivotTable-Format 1" table="0" count="0"/>
  </tableStyles>
  <colors>
    <mruColors>
      <color rgb="FFCCD7DD"/>
      <color rgb="FF819CB9"/>
      <color rgb="FFCEDBE7"/>
      <color rgb="FF004669"/>
      <color rgb="FFDA8218"/>
      <color rgb="FFF3FD6B"/>
      <color rgb="FFF4FD9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18" dropStyle="combo" dx="16" fmlaLink="$N21" fmlaRange="$O$21:$O$37" noThreeD="1" sel="1" val="0"/>
</file>

<file path=xl/ctrlProps/ctrlProp10.xml><?xml version="1.0" encoding="utf-8"?>
<formControlPr xmlns="http://schemas.microsoft.com/office/spreadsheetml/2009/9/main" objectType="Drop" dropStyle="combo" dx="16" fmlaLink="$M$32" fmlaRange="$H$37:$H$41" noThreeD="1" sel="1" val="0"/>
</file>

<file path=xl/ctrlProps/ctrlProp11.xml><?xml version="1.0" encoding="utf-8"?>
<formControlPr xmlns="http://schemas.microsoft.com/office/spreadsheetml/2009/9/main" objectType="Drop" dropStyle="combo" dx="16" fmlaLink="$P$43" fmlaRange="$O$42:$O$44" noThreeD="1" sel="3" val="0"/>
</file>

<file path=xl/ctrlProps/ctrlProp12.xml><?xml version="1.0" encoding="utf-8"?>
<formControlPr xmlns="http://schemas.microsoft.com/office/spreadsheetml/2009/9/main" objectType="Drop" dropLines="5" dropStyle="combo" dx="20" fmlaLink="$P$50" fmlaRange="$P$51:$P$54" noThreeD="1" sel="4" val="0"/>
</file>

<file path=xl/ctrlProps/ctrlProp13.xml><?xml version="1.0" encoding="utf-8"?>
<formControlPr xmlns="http://schemas.microsoft.com/office/spreadsheetml/2009/9/main" objectType="Drop" dropLines="18" dropStyle="combo" dx="16" fmlaLink="$N27" fmlaRange="$O$21:$O$37" noThreeD="1" sel="1" val="0"/>
</file>

<file path=xl/ctrlProps/ctrlProp14.xml><?xml version="1.0" encoding="utf-8"?>
<formControlPr xmlns="http://schemas.microsoft.com/office/spreadsheetml/2009/9/main" objectType="Drop" dropStyle="combo" dx="16" fmlaLink="$M$30" fmlaRange="$H$37:$H$41" noThreeD="1" sel="1" val="0"/>
</file>

<file path=xl/ctrlProps/ctrlProp15.xml><?xml version="1.0" encoding="utf-8"?>
<formControlPr xmlns="http://schemas.microsoft.com/office/spreadsheetml/2009/9/main" objectType="Drop" dropStyle="combo" dx="16" fmlaLink="$M$31" fmlaRange="$H$37:$H$41" noThreeD="1" sel="1" val="0"/>
</file>

<file path=xl/ctrlProps/ctrlProp16.xml><?xml version="1.0" encoding="utf-8"?>
<formControlPr xmlns="http://schemas.microsoft.com/office/spreadsheetml/2009/9/main" objectType="Drop" dropStyle="combo" dx="16" fmlaLink="$M$26" fmlaRange="$H$37:$H$41" noThreeD="1" sel="1" val="0"/>
</file>

<file path=xl/ctrlProps/ctrlProp17.xml><?xml version="1.0" encoding="utf-8"?>
<formControlPr xmlns="http://schemas.microsoft.com/office/spreadsheetml/2009/9/main" objectType="Drop" dropStyle="combo" dx="16" fmlaLink="$M$26" fmlaRange="$H$37:$H$41" noThreeD="1" sel="1" val="0"/>
</file>

<file path=xl/ctrlProps/ctrlProp18.xml><?xml version="1.0" encoding="utf-8"?>
<formControlPr xmlns="http://schemas.microsoft.com/office/spreadsheetml/2009/9/main" objectType="Drop" dropStyle="combo" dx="16" fmlaLink="$M$26" fmlaRange="$H$37:$H$41" noThreeD="1" sel="1" val="0"/>
</file>

<file path=xl/ctrlProps/ctrlProp19.xml><?xml version="1.0" encoding="utf-8"?>
<formControlPr xmlns="http://schemas.microsoft.com/office/spreadsheetml/2009/9/main" objectType="Drop" dropStyle="combo" dx="16" fmlaLink="$M$26" fmlaRange="$H$37:$H$41" noThreeD="1" sel="1" val="0"/>
</file>

<file path=xl/ctrlProps/ctrlProp2.xml><?xml version="1.0" encoding="utf-8"?>
<formControlPr xmlns="http://schemas.microsoft.com/office/spreadsheetml/2009/9/main" objectType="Drop" dropLines="18" dropStyle="combo" dx="16" fmlaLink="$N23" fmlaRange="$O$21:$O$37" noThreeD="1" sel="1" val="0"/>
</file>

<file path=xl/ctrlProps/ctrlProp20.xml><?xml version="1.0" encoding="utf-8"?>
<formControlPr xmlns="http://schemas.microsoft.com/office/spreadsheetml/2009/9/main" objectType="Drop" dropStyle="combo" dx="16" fmlaLink="$M$26" fmlaRange="$H$37:$H$41" noThreeD="1" sel="1" val="0"/>
</file>

<file path=xl/ctrlProps/ctrlProp21.xml><?xml version="1.0" encoding="utf-8"?>
<formControlPr xmlns="http://schemas.microsoft.com/office/spreadsheetml/2009/9/main" objectType="Drop" dropStyle="combo" dx="16" fmlaLink="$M$29" fmlaRange="$H$37:$H$41" noThreeD="1" sel="1" val="0"/>
</file>

<file path=xl/ctrlProps/ctrlProp22.xml><?xml version="1.0" encoding="utf-8"?>
<formControlPr xmlns="http://schemas.microsoft.com/office/spreadsheetml/2009/9/main" objectType="Drop" dropStyle="combo" dx="16" fmlaLink="$M$26" fmlaRange="$H$37:$H$41" noThreeD="1" sel="1" val="0"/>
</file>

<file path=xl/ctrlProps/ctrlProp23.xml><?xml version="1.0" encoding="utf-8"?>
<formControlPr xmlns="http://schemas.microsoft.com/office/spreadsheetml/2009/9/main" objectType="Drop" dropStyle="combo" dx="16" fmlaLink="$M$28" fmlaRange="$H$37:$H$41" noThreeD="1" sel="1" val="0"/>
</file>

<file path=xl/ctrlProps/ctrlProp24.xml><?xml version="1.0" encoding="utf-8"?>
<formControlPr xmlns="http://schemas.microsoft.com/office/spreadsheetml/2009/9/main" objectType="Drop" dropStyle="combo" dx="16" fmlaLink="$M$26" fmlaRange="$H$37:$H$41" noThreeD="1" sel="1" val="0"/>
</file>

<file path=xl/ctrlProps/ctrlProp25.xml><?xml version="1.0" encoding="utf-8"?>
<formControlPr xmlns="http://schemas.microsoft.com/office/spreadsheetml/2009/9/main" objectType="Drop" dropStyle="combo" dx="16" fmlaLink="$M$26" fmlaRange="$H$37:$H$41" noThreeD="1" sel="1" val="0"/>
</file>

<file path=xl/ctrlProps/ctrlProp26.xml><?xml version="1.0" encoding="utf-8"?>
<formControlPr xmlns="http://schemas.microsoft.com/office/spreadsheetml/2009/9/main" objectType="Drop" dropStyle="combo" dx="16" fmlaLink="$M$27" fmlaRange="$H$37:$H$41" noThreeD="1" sel="1" val="0"/>
</file>

<file path=xl/ctrlProps/ctrlProp27.xml><?xml version="1.0" encoding="utf-8"?>
<formControlPr xmlns="http://schemas.microsoft.com/office/spreadsheetml/2009/9/main" objectType="Drop" dropLines="18" dropStyle="combo" dx="16" fmlaLink="$N28" fmlaRange="$O$21:$O$37" noThreeD="1" sel="1" val="0"/>
</file>

<file path=xl/ctrlProps/ctrlProp28.xml><?xml version="1.0" encoding="utf-8"?>
<formControlPr xmlns="http://schemas.microsoft.com/office/spreadsheetml/2009/9/main" objectType="Drop" dropLines="18" dropStyle="combo" dx="16" fmlaLink="$N29" fmlaRange="$O$21:$O$37" noThreeD="1" sel="1" val="0"/>
</file>

<file path=xl/ctrlProps/ctrlProp29.xml><?xml version="1.0" encoding="utf-8"?>
<formControlPr xmlns="http://schemas.microsoft.com/office/spreadsheetml/2009/9/main" objectType="Drop" dropLines="18" dropStyle="combo" dx="16" fmlaLink="$N30" fmlaRange="$O$21:$O$37" noThreeD="1" sel="1" val="0"/>
</file>

<file path=xl/ctrlProps/ctrlProp3.xml><?xml version="1.0" encoding="utf-8"?>
<formControlPr xmlns="http://schemas.microsoft.com/office/spreadsheetml/2009/9/main" objectType="Drop" dropLines="18" dropStyle="combo" dx="16" fmlaLink="$N24" fmlaRange="$O$21:$O$37" noThreeD="1" sel="1" val="0"/>
</file>

<file path=xl/ctrlProps/ctrlProp30.xml><?xml version="1.0" encoding="utf-8"?>
<formControlPr xmlns="http://schemas.microsoft.com/office/spreadsheetml/2009/9/main" objectType="Drop" dropLines="18" dropStyle="combo" dx="16" fmlaLink="$N26" fmlaRange="$O$21:$O$37" noThreeD="1" sel="1" val="0"/>
</file>

<file path=xl/ctrlProps/ctrlProp31.xml><?xml version="1.0" encoding="utf-8"?>
<formControlPr xmlns="http://schemas.microsoft.com/office/spreadsheetml/2009/9/main" objectType="Drop" dropLines="18" dropStyle="combo" dx="16" fmlaLink="$N22" fmlaRange="$O$21:$O$406" noThreeD="1" sel="1" val="0"/>
</file>

<file path=xl/ctrlProps/ctrlProp32.xml><?xml version="1.0" encoding="utf-8"?>
<formControlPr xmlns="http://schemas.microsoft.com/office/spreadsheetml/2009/9/main" objectType="Drop" dropStyle="combo" dx="16" fmlaLink="$M$22" fmlaRange="$H$37:$H$41" noThreeD="1" sel="1" val="0"/>
</file>

<file path=xl/ctrlProps/ctrlProp4.xml><?xml version="1.0" encoding="utf-8"?>
<formControlPr xmlns="http://schemas.microsoft.com/office/spreadsheetml/2009/9/main" objectType="Drop" dropLines="18" dropStyle="combo" dx="16" fmlaLink="$N25" fmlaRange="$O$21:$O$37" noThreeD="1" sel="1" val="0"/>
</file>

<file path=xl/ctrlProps/ctrlProp5.xml><?xml version="1.0" encoding="utf-8"?>
<formControlPr xmlns="http://schemas.microsoft.com/office/spreadsheetml/2009/9/main" objectType="Drop" dropStyle="combo" dx="16" fmlaLink="$M$25" fmlaRange="$H$37:$H$41" noThreeD="1" sel="1" val="0"/>
</file>

<file path=xl/ctrlProps/ctrlProp6.xml><?xml version="1.0" encoding="utf-8"?>
<formControlPr xmlns="http://schemas.microsoft.com/office/spreadsheetml/2009/9/main" objectType="Drop" dropStyle="combo" dx="16" fmlaLink="$M$21" fmlaRange="$H$37:$H$41" noThreeD="1" sel="1" val="0"/>
</file>

<file path=xl/ctrlProps/ctrlProp7.xml><?xml version="1.0" encoding="utf-8"?>
<formControlPr xmlns="http://schemas.microsoft.com/office/spreadsheetml/2009/9/main" objectType="Drop" dropStyle="combo" dx="16" fmlaLink="$M$23" fmlaRange="$H$37:$H$41" noThreeD="1" sel="1" val="0"/>
</file>

<file path=xl/ctrlProps/ctrlProp8.xml><?xml version="1.0" encoding="utf-8"?>
<formControlPr xmlns="http://schemas.microsoft.com/office/spreadsheetml/2009/9/main" objectType="Drop" dropStyle="combo" dx="16" fmlaLink="$M$24" fmlaRange="$H$37:$H$41" noThreeD="1" sel="1" val="0"/>
</file>

<file path=xl/ctrlProps/ctrlProp9.xml><?xml version="1.0" encoding="utf-8"?>
<formControlPr xmlns="http://schemas.microsoft.com/office/spreadsheetml/2009/9/main" objectType="Drop" dropStyle="combo" dx="16" fmlaLink="$M$26" fmlaRange="$H$37:$H$41"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0</xdr:colOff>
          <xdr:row>20</xdr:row>
          <xdr:rowOff>7620</xdr:rowOff>
        </xdr:from>
        <xdr:to>
          <xdr:col>1</xdr:col>
          <xdr:colOff>2087880</xdr:colOff>
          <xdr:row>20</xdr:row>
          <xdr:rowOff>198120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22</xdr:row>
          <xdr:rowOff>7620</xdr:rowOff>
        </xdr:from>
        <xdr:to>
          <xdr:col>1</xdr:col>
          <xdr:colOff>2087880</xdr:colOff>
          <xdr:row>22</xdr:row>
          <xdr:rowOff>198120</xdr:rowOff>
        </xdr:to>
        <xdr:sp macro="" textlink="">
          <xdr:nvSpPr>
            <xdr:cNvPr id="4099" name="Drop Down 3" hidden="1">
              <a:extLst>
                <a:ext uri="{63B3BB69-23CF-44E3-9099-C40C66FF867C}">
                  <a14:compatExt spid="_x0000_s4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23</xdr:row>
          <xdr:rowOff>7620</xdr:rowOff>
        </xdr:from>
        <xdr:to>
          <xdr:col>1</xdr:col>
          <xdr:colOff>2087880</xdr:colOff>
          <xdr:row>23</xdr:row>
          <xdr:rowOff>198120</xdr:rowOff>
        </xdr:to>
        <xdr:sp macro="" textlink="">
          <xdr:nvSpPr>
            <xdr:cNvPr id="4100" name="Drop Down 4" hidden="1">
              <a:extLst>
                <a:ext uri="{63B3BB69-23CF-44E3-9099-C40C66FF867C}">
                  <a14:compatExt spid="_x0000_s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24</xdr:row>
          <xdr:rowOff>0</xdr:rowOff>
        </xdr:from>
        <xdr:to>
          <xdr:col>1</xdr:col>
          <xdr:colOff>2087880</xdr:colOff>
          <xdr:row>24</xdr:row>
          <xdr:rowOff>190500</xdr:rowOff>
        </xdr:to>
        <xdr:sp macro="" textlink="">
          <xdr:nvSpPr>
            <xdr:cNvPr id="4101" name="Drop Down 5" hidden="1">
              <a:extLst>
                <a:ext uri="{63B3BB69-23CF-44E3-9099-C40C66FF867C}">
                  <a14:compatExt spid="_x0000_s4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3</xdr:col>
      <xdr:colOff>78470</xdr:colOff>
      <xdr:row>0</xdr:row>
      <xdr:rowOff>11206</xdr:rowOff>
    </xdr:from>
    <xdr:to>
      <xdr:col>6</xdr:col>
      <xdr:colOff>143723</xdr:colOff>
      <xdr:row>0</xdr:row>
      <xdr:rowOff>715968</xdr:rowOff>
    </xdr:to>
    <xdr:pic>
      <xdr:nvPicPr>
        <xdr:cNvPr id="2" name="Grafik 1"/>
        <xdr:cNvPicPr>
          <a:picLocks noChangeAspect="1"/>
        </xdr:cNvPicPr>
      </xdr:nvPicPr>
      <xdr:blipFill>
        <a:blip xmlns:r="http://schemas.openxmlformats.org/officeDocument/2006/relationships" r:embed="rId1"/>
        <a:stretch>
          <a:fillRect/>
        </a:stretch>
      </xdr:blipFill>
      <xdr:spPr>
        <a:xfrm>
          <a:off x="2924764" y="11206"/>
          <a:ext cx="2409524" cy="704762"/>
        </a:xfrm>
        <a:prstGeom prst="rect">
          <a:avLst/>
        </a:prstGeom>
      </xdr:spPr>
    </xdr:pic>
    <xdr:clientData/>
  </xdr:twoCellAnchor>
  <mc:AlternateContent xmlns:mc="http://schemas.openxmlformats.org/markup-compatibility/2006">
    <mc:Choice xmlns:a14="http://schemas.microsoft.com/office/drawing/2010/main" Requires="a14">
      <xdr:twoCellAnchor editAs="absolute">
        <xdr:from>
          <xdr:col>7</xdr:col>
          <xdr:colOff>7620</xdr:colOff>
          <xdr:row>24</xdr:row>
          <xdr:rowOff>7620</xdr:rowOff>
        </xdr:from>
        <xdr:to>
          <xdr:col>7</xdr:col>
          <xdr:colOff>1684020</xdr:colOff>
          <xdr:row>24</xdr:row>
          <xdr:rowOff>213360</xdr:rowOff>
        </xdr:to>
        <xdr:sp macro="" textlink="">
          <xdr:nvSpPr>
            <xdr:cNvPr id="4133" name="Drop Down 37" hidden="1">
              <a:extLst>
                <a:ext uri="{63B3BB69-23CF-44E3-9099-C40C66FF867C}">
                  <a14:compatExt spid="_x0000_s4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20</xdr:row>
          <xdr:rowOff>22860</xdr:rowOff>
        </xdr:from>
        <xdr:to>
          <xdr:col>7</xdr:col>
          <xdr:colOff>1684020</xdr:colOff>
          <xdr:row>20</xdr:row>
          <xdr:rowOff>213360</xdr:rowOff>
        </xdr:to>
        <xdr:sp macro="" textlink="">
          <xdr:nvSpPr>
            <xdr:cNvPr id="4137" name="Drop Down 41" hidden="1">
              <a:extLst>
                <a:ext uri="{63B3BB69-23CF-44E3-9099-C40C66FF867C}">
                  <a14:compatExt spid="_x0000_s4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xdr:row>
          <xdr:rowOff>22860</xdr:rowOff>
        </xdr:from>
        <xdr:to>
          <xdr:col>7</xdr:col>
          <xdr:colOff>1684020</xdr:colOff>
          <xdr:row>22</xdr:row>
          <xdr:rowOff>213360</xdr:rowOff>
        </xdr:to>
        <xdr:sp macro="" textlink="">
          <xdr:nvSpPr>
            <xdr:cNvPr id="4138" name="Drop Down 42" hidden="1">
              <a:extLst>
                <a:ext uri="{63B3BB69-23CF-44E3-9099-C40C66FF867C}">
                  <a14:compatExt spid="_x0000_s4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xdr:row>
          <xdr:rowOff>7620</xdr:rowOff>
        </xdr:from>
        <xdr:to>
          <xdr:col>7</xdr:col>
          <xdr:colOff>1684020</xdr:colOff>
          <xdr:row>23</xdr:row>
          <xdr:rowOff>213360</xdr:rowOff>
        </xdr:to>
        <xdr:sp macro="" textlink="">
          <xdr:nvSpPr>
            <xdr:cNvPr id="4139" name="Drop Down 43" hidden="1">
              <a:extLst>
                <a:ext uri="{63B3BB69-23CF-44E3-9099-C40C66FF867C}">
                  <a14:compatExt spid="_x0000_s4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xdr:row>
          <xdr:rowOff>22860</xdr:rowOff>
        </xdr:from>
        <xdr:to>
          <xdr:col>7</xdr:col>
          <xdr:colOff>1684020</xdr:colOff>
          <xdr:row>25</xdr:row>
          <xdr:rowOff>213360</xdr:rowOff>
        </xdr:to>
        <xdr:sp macro="" textlink="">
          <xdr:nvSpPr>
            <xdr:cNvPr id="4140" name="Drop Down 44" hidden="1">
              <a:extLst>
                <a:ext uri="{63B3BB69-23CF-44E3-9099-C40C66FF867C}">
                  <a14:compatExt spid="_x0000_s4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38100</xdr:rowOff>
        </xdr:from>
        <xdr:to>
          <xdr:col>7</xdr:col>
          <xdr:colOff>1684020</xdr:colOff>
          <xdr:row>32</xdr:row>
          <xdr:rowOff>0</xdr:rowOff>
        </xdr:to>
        <xdr:sp macro="" textlink="">
          <xdr:nvSpPr>
            <xdr:cNvPr id="4141" name="Drop Down 45" hidden="1">
              <a:extLst>
                <a:ext uri="{63B3BB69-23CF-44E3-9099-C40C66FF867C}">
                  <a14:compatExt spid="_x0000_s4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0</xdr:colOff>
          <xdr:row>46</xdr:row>
          <xdr:rowOff>30480</xdr:rowOff>
        </xdr:from>
        <xdr:to>
          <xdr:col>5</xdr:col>
          <xdr:colOff>7620</xdr:colOff>
          <xdr:row>47</xdr:row>
          <xdr:rowOff>0</xdr:rowOff>
        </xdr:to>
        <xdr:sp macro="" textlink="">
          <xdr:nvSpPr>
            <xdr:cNvPr id="4142" name="Drop Down 46" hidden="1">
              <a:extLst>
                <a:ext uri="{63B3BB69-23CF-44E3-9099-C40C66FF867C}">
                  <a14:compatExt spid="_x0000_s4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54</xdr:row>
          <xdr:rowOff>0</xdr:rowOff>
        </xdr:from>
        <xdr:to>
          <xdr:col>3</xdr:col>
          <xdr:colOff>480060</xdr:colOff>
          <xdr:row>55</xdr:row>
          <xdr:rowOff>0</xdr:rowOff>
        </xdr:to>
        <xdr:sp macro="" textlink="">
          <xdr:nvSpPr>
            <xdr:cNvPr id="4143" name="Drop Down 47" hidden="1">
              <a:extLst>
                <a:ext uri="{63B3BB69-23CF-44E3-9099-C40C66FF867C}">
                  <a14:compatExt spid="_x0000_s4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26</xdr:row>
          <xdr:rowOff>0</xdr:rowOff>
        </xdr:from>
        <xdr:to>
          <xdr:col>1</xdr:col>
          <xdr:colOff>2087880</xdr:colOff>
          <xdr:row>26</xdr:row>
          <xdr:rowOff>190500</xdr:rowOff>
        </xdr:to>
        <xdr:sp macro="" textlink="">
          <xdr:nvSpPr>
            <xdr:cNvPr id="4149" name="Drop Down 53" hidden="1">
              <a:extLst>
                <a:ext uri="{63B3BB69-23CF-44E3-9099-C40C66FF867C}">
                  <a14:compatExt spid="_x0000_s4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29</xdr:row>
          <xdr:rowOff>30480</xdr:rowOff>
        </xdr:from>
        <xdr:to>
          <xdr:col>7</xdr:col>
          <xdr:colOff>1684020</xdr:colOff>
          <xdr:row>29</xdr:row>
          <xdr:rowOff>228600</xdr:rowOff>
        </xdr:to>
        <xdr:sp macro="" textlink="">
          <xdr:nvSpPr>
            <xdr:cNvPr id="4157" name="Drop Down 61" hidden="1">
              <a:extLst>
                <a:ext uri="{63B3BB69-23CF-44E3-9099-C40C66FF867C}">
                  <a14:compatExt spid="_x0000_s4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xdr:row>
          <xdr:rowOff>30480</xdr:rowOff>
        </xdr:from>
        <xdr:to>
          <xdr:col>7</xdr:col>
          <xdr:colOff>1684020</xdr:colOff>
          <xdr:row>30</xdr:row>
          <xdr:rowOff>228600</xdr:rowOff>
        </xdr:to>
        <xdr:sp macro="" textlink="">
          <xdr:nvSpPr>
            <xdr:cNvPr id="4158" name="Drop Down 62" hidden="1">
              <a:extLst>
                <a:ext uri="{63B3BB69-23CF-44E3-9099-C40C66FF867C}">
                  <a14:compatExt spid="_x0000_s4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xdr:row>
          <xdr:rowOff>30480</xdr:rowOff>
        </xdr:from>
        <xdr:to>
          <xdr:col>7</xdr:col>
          <xdr:colOff>1684020</xdr:colOff>
          <xdr:row>26</xdr:row>
          <xdr:rowOff>220980</xdr:rowOff>
        </xdr:to>
        <xdr:sp macro="" textlink="">
          <xdr:nvSpPr>
            <xdr:cNvPr id="4160" name="Drop Down 64" hidden="1">
              <a:extLst>
                <a:ext uri="{63B3BB69-23CF-44E3-9099-C40C66FF867C}">
                  <a14:compatExt spid="_x0000_s4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27</xdr:row>
          <xdr:rowOff>30480</xdr:rowOff>
        </xdr:from>
        <xdr:to>
          <xdr:col>7</xdr:col>
          <xdr:colOff>1684020</xdr:colOff>
          <xdr:row>27</xdr:row>
          <xdr:rowOff>220980</xdr:rowOff>
        </xdr:to>
        <xdr:sp macro="" textlink="">
          <xdr:nvSpPr>
            <xdr:cNvPr id="4161" name="Drop Down 65" hidden="1">
              <a:extLst>
                <a:ext uri="{63B3BB69-23CF-44E3-9099-C40C66FF867C}">
                  <a14:compatExt spid="_x0000_s4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28</xdr:row>
          <xdr:rowOff>30480</xdr:rowOff>
        </xdr:from>
        <xdr:to>
          <xdr:col>7</xdr:col>
          <xdr:colOff>1684020</xdr:colOff>
          <xdr:row>28</xdr:row>
          <xdr:rowOff>220980</xdr:rowOff>
        </xdr:to>
        <xdr:sp macro="" textlink="">
          <xdr:nvSpPr>
            <xdr:cNvPr id="4163" name="Drop Down 67" hidden="1">
              <a:extLst>
                <a:ext uri="{63B3BB69-23CF-44E3-9099-C40C66FF867C}">
                  <a14:compatExt spid="_x0000_s4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xdr:row>
          <xdr:rowOff>30480</xdr:rowOff>
        </xdr:from>
        <xdr:to>
          <xdr:col>7</xdr:col>
          <xdr:colOff>1684020</xdr:colOff>
          <xdr:row>26</xdr:row>
          <xdr:rowOff>220980</xdr:rowOff>
        </xdr:to>
        <xdr:sp macro="" textlink="">
          <xdr:nvSpPr>
            <xdr:cNvPr id="4164" name="Drop Down 68" hidden="1">
              <a:extLst>
                <a:ext uri="{63B3BB69-23CF-44E3-9099-C40C66FF867C}">
                  <a14:compatExt spid="_x0000_s4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27</xdr:row>
          <xdr:rowOff>30480</xdr:rowOff>
        </xdr:from>
        <xdr:to>
          <xdr:col>7</xdr:col>
          <xdr:colOff>1684020</xdr:colOff>
          <xdr:row>27</xdr:row>
          <xdr:rowOff>220980</xdr:rowOff>
        </xdr:to>
        <xdr:sp macro="" textlink="">
          <xdr:nvSpPr>
            <xdr:cNvPr id="4165" name="Drop Down 69" hidden="1">
              <a:extLst>
                <a:ext uri="{63B3BB69-23CF-44E3-9099-C40C66FF867C}">
                  <a14:compatExt spid="_x0000_s4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28</xdr:row>
          <xdr:rowOff>22860</xdr:rowOff>
        </xdr:from>
        <xdr:to>
          <xdr:col>7</xdr:col>
          <xdr:colOff>1684020</xdr:colOff>
          <xdr:row>28</xdr:row>
          <xdr:rowOff>213360</xdr:rowOff>
        </xdr:to>
        <xdr:sp macro="" textlink="">
          <xdr:nvSpPr>
            <xdr:cNvPr id="4166" name="Drop Down 70" hidden="1">
              <a:extLst>
                <a:ext uri="{63B3BB69-23CF-44E3-9099-C40C66FF867C}">
                  <a14:compatExt spid="_x0000_s4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xdr:row>
          <xdr:rowOff>30480</xdr:rowOff>
        </xdr:from>
        <xdr:to>
          <xdr:col>7</xdr:col>
          <xdr:colOff>1684020</xdr:colOff>
          <xdr:row>26</xdr:row>
          <xdr:rowOff>220980</xdr:rowOff>
        </xdr:to>
        <xdr:sp macro="" textlink="">
          <xdr:nvSpPr>
            <xdr:cNvPr id="4167" name="Drop Down 71" hidden="1">
              <a:extLst>
                <a:ext uri="{63B3BB69-23CF-44E3-9099-C40C66FF867C}">
                  <a14:compatExt spid="_x0000_s4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27</xdr:row>
          <xdr:rowOff>22860</xdr:rowOff>
        </xdr:from>
        <xdr:to>
          <xdr:col>7</xdr:col>
          <xdr:colOff>1684020</xdr:colOff>
          <xdr:row>27</xdr:row>
          <xdr:rowOff>213360</xdr:rowOff>
        </xdr:to>
        <xdr:sp macro="" textlink="">
          <xdr:nvSpPr>
            <xdr:cNvPr id="4168" name="Drop Down 72" hidden="1">
              <a:extLst>
                <a:ext uri="{63B3BB69-23CF-44E3-9099-C40C66FF867C}">
                  <a14:compatExt spid="_x0000_s4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xdr:row>
          <xdr:rowOff>30480</xdr:rowOff>
        </xdr:from>
        <xdr:to>
          <xdr:col>7</xdr:col>
          <xdr:colOff>1684020</xdr:colOff>
          <xdr:row>26</xdr:row>
          <xdr:rowOff>220980</xdr:rowOff>
        </xdr:to>
        <xdr:sp macro="" textlink="">
          <xdr:nvSpPr>
            <xdr:cNvPr id="4169" name="Drop Down 73" hidden="1">
              <a:extLst>
                <a:ext uri="{63B3BB69-23CF-44E3-9099-C40C66FF867C}">
                  <a14:compatExt spid="_x0000_s4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xdr:row>
          <xdr:rowOff>30480</xdr:rowOff>
        </xdr:from>
        <xdr:to>
          <xdr:col>7</xdr:col>
          <xdr:colOff>1684020</xdr:colOff>
          <xdr:row>26</xdr:row>
          <xdr:rowOff>220980</xdr:rowOff>
        </xdr:to>
        <xdr:sp macro="" textlink="">
          <xdr:nvSpPr>
            <xdr:cNvPr id="4170" name="Drop Down 74" hidden="1">
              <a:extLst>
                <a:ext uri="{63B3BB69-23CF-44E3-9099-C40C66FF867C}">
                  <a14:compatExt spid="_x0000_s4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xdr:row>
          <xdr:rowOff>22860</xdr:rowOff>
        </xdr:from>
        <xdr:to>
          <xdr:col>7</xdr:col>
          <xdr:colOff>1684020</xdr:colOff>
          <xdr:row>26</xdr:row>
          <xdr:rowOff>213360</xdr:rowOff>
        </xdr:to>
        <xdr:sp macro="" textlink="">
          <xdr:nvSpPr>
            <xdr:cNvPr id="4171" name="Drop Down 75" hidden="1">
              <a:extLst>
                <a:ext uri="{63B3BB69-23CF-44E3-9099-C40C66FF867C}">
                  <a14:compatExt spid="_x0000_s4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27</xdr:row>
          <xdr:rowOff>0</xdr:rowOff>
        </xdr:from>
        <xdr:to>
          <xdr:col>1</xdr:col>
          <xdr:colOff>2087880</xdr:colOff>
          <xdr:row>27</xdr:row>
          <xdr:rowOff>190500</xdr:rowOff>
        </xdr:to>
        <xdr:sp macro="" textlink="">
          <xdr:nvSpPr>
            <xdr:cNvPr id="4173" name="Drop Down 77" hidden="1">
              <a:extLst>
                <a:ext uri="{63B3BB69-23CF-44E3-9099-C40C66FF867C}">
                  <a14:compatExt spid="_x0000_s4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28</xdr:row>
          <xdr:rowOff>0</xdr:rowOff>
        </xdr:from>
        <xdr:to>
          <xdr:col>1</xdr:col>
          <xdr:colOff>2087880</xdr:colOff>
          <xdr:row>28</xdr:row>
          <xdr:rowOff>190500</xdr:rowOff>
        </xdr:to>
        <xdr:sp macro="" textlink="">
          <xdr:nvSpPr>
            <xdr:cNvPr id="4175" name="Drop Down 79" hidden="1">
              <a:extLst>
                <a:ext uri="{63B3BB69-23CF-44E3-9099-C40C66FF867C}">
                  <a14:compatExt spid="_x0000_s4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29</xdr:row>
          <xdr:rowOff>0</xdr:rowOff>
        </xdr:from>
        <xdr:to>
          <xdr:col>1</xdr:col>
          <xdr:colOff>2087880</xdr:colOff>
          <xdr:row>29</xdr:row>
          <xdr:rowOff>190500</xdr:rowOff>
        </xdr:to>
        <xdr:sp macro="" textlink="">
          <xdr:nvSpPr>
            <xdr:cNvPr id="4176" name="Drop Down 80" hidden="1">
              <a:extLst>
                <a:ext uri="{63B3BB69-23CF-44E3-9099-C40C66FF867C}">
                  <a14:compatExt spid="_x0000_s4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25</xdr:row>
          <xdr:rowOff>7620</xdr:rowOff>
        </xdr:from>
        <xdr:to>
          <xdr:col>1</xdr:col>
          <xdr:colOff>2087880</xdr:colOff>
          <xdr:row>25</xdr:row>
          <xdr:rowOff>198120</xdr:rowOff>
        </xdr:to>
        <xdr:sp macro="" textlink="">
          <xdr:nvSpPr>
            <xdr:cNvPr id="4178" name="Drop Down 82" hidden="1">
              <a:extLst>
                <a:ext uri="{63B3BB69-23CF-44E3-9099-C40C66FF867C}">
                  <a14:compatExt spid="_x0000_s4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21</xdr:row>
          <xdr:rowOff>0</xdr:rowOff>
        </xdr:from>
        <xdr:to>
          <xdr:col>1</xdr:col>
          <xdr:colOff>2087880</xdr:colOff>
          <xdr:row>21</xdr:row>
          <xdr:rowOff>198120</xdr:rowOff>
        </xdr:to>
        <xdr:sp macro="" textlink="">
          <xdr:nvSpPr>
            <xdr:cNvPr id="4179" name="Drop Down 83" hidden="1">
              <a:extLst>
                <a:ext uri="{63B3BB69-23CF-44E3-9099-C40C66FF867C}">
                  <a14:compatExt spid="_x0000_s4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21</xdr:row>
          <xdr:rowOff>22860</xdr:rowOff>
        </xdr:from>
        <xdr:to>
          <xdr:col>7</xdr:col>
          <xdr:colOff>1684020</xdr:colOff>
          <xdr:row>21</xdr:row>
          <xdr:rowOff>213360</xdr:rowOff>
        </xdr:to>
        <xdr:sp macro="" textlink="">
          <xdr:nvSpPr>
            <xdr:cNvPr id="4181" name="Drop Down 85" hidden="1">
              <a:extLst>
                <a:ext uri="{63B3BB69-23CF-44E3-9099-C40C66FF867C}">
                  <a14:compatExt spid="_x0000_s4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518686</xdr:colOff>
      <xdr:row>19</xdr:row>
      <xdr:rowOff>152699</xdr:rowOff>
    </xdr:to>
    <xdr:pic>
      <xdr:nvPicPr>
        <xdr:cNvPr id="2" name="Grafik 1"/>
        <xdr:cNvPicPr>
          <a:picLocks noChangeAspect="1"/>
        </xdr:cNvPicPr>
      </xdr:nvPicPr>
      <xdr:blipFill>
        <a:blip xmlns:r="http://schemas.openxmlformats.org/officeDocument/2006/relationships" r:embed="rId1"/>
        <a:stretch>
          <a:fillRect/>
        </a:stretch>
      </xdr:blipFill>
      <xdr:spPr>
        <a:xfrm>
          <a:off x="792480" y="182880"/>
          <a:ext cx="6066046" cy="3444539"/>
        </a:xfrm>
        <a:prstGeom prst="rect">
          <a:avLst/>
        </a:prstGeom>
      </xdr:spPr>
    </xdr:pic>
    <xdr:clientData/>
  </xdr:twoCellAnchor>
  <xdr:twoCellAnchor editAs="oneCell">
    <xdr:from>
      <xdr:col>1</xdr:col>
      <xdr:colOff>167640</xdr:colOff>
      <xdr:row>21</xdr:row>
      <xdr:rowOff>0</xdr:rowOff>
    </xdr:from>
    <xdr:to>
      <xdr:col>7</xdr:col>
      <xdr:colOff>640533</xdr:colOff>
      <xdr:row>26</xdr:row>
      <xdr:rowOff>160113</xdr:rowOff>
    </xdr:to>
    <xdr:pic>
      <xdr:nvPicPr>
        <xdr:cNvPr id="3" name="Grafik 2"/>
        <xdr:cNvPicPr>
          <a:picLocks noChangeAspect="1"/>
        </xdr:cNvPicPr>
      </xdr:nvPicPr>
      <xdr:blipFill>
        <a:blip xmlns:r="http://schemas.openxmlformats.org/officeDocument/2006/relationships" r:embed="rId2"/>
        <a:stretch>
          <a:fillRect/>
        </a:stretch>
      </xdr:blipFill>
      <xdr:spPr>
        <a:xfrm>
          <a:off x="960120" y="3840480"/>
          <a:ext cx="5227773" cy="107451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2.bin"/><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hyperlink" Target="http://www.iwu.de/fileadmin/user_upload/dateien/energie/werkzeuge/Gradtagszahlen_Deutschland.xls"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W94"/>
  <sheetViews>
    <sheetView tabSelected="1" topLeftCell="A26" zoomScale="80" zoomScaleNormal="80" zoomScaleSheetLayoutView="100" zoomScalePageLayoutView="85" workbookViewId="0">
      <selection activeCell="C21" sqref="C21:E21"/>
    </sheetView>
  </sheetViews>
  <sheetFormatPr baseColWidth="10" defaultColWidth="11.44140625" defaultRowHeight="14.4" outlineLevelRow="2" outlineLevelCol="2" x14ac:dyDescent="0.3"/>
  <cols>
    <col min="1" max="1" width="2.88671875" style="10" customWidth="1"/>
    <col min="2" max="2" width="31.6640625" style="10" customWidth="1"/>
    <col min="3" max="3" width="11.88671875" style="10" customWidth="1"/>
    <col min="4" max="4" width="10.88671875" style="10" customWidth="1"/>
    <col min="5" max="5" width="12.44140625" style="10" customWidth="1"/>
    <col min="6" max="6" width="11.88671875" style="10" customWidth="1"/>
    <col min="7" max="7" width="11.44140625" style="10" customWidth="1"/>
    <col min="8" max="8" width="29.88671875" style="10" customWidth="1"/>
    <col min="9" max="9" width="11.44140625" style="10"/>
    <col min="10" max="10" width="14" style="13" customWidth="1"/>
    <col min="11" max="11" width="11.44140625" hidden="1" customWidth="1" outlineLevel="1"/>
    <col min="12" max="12" width="11.6640625" style="10" hidden="1" customWidth="1" outlineLevel="1"/>
    <col min="13" max="13" width="9.33203125" style="11" hidden="1" customWidth="1" outlineLevel="1"/>
    <col min="14" max="14" width="3" style="10" hidden="1" customWidth="1" outlineLevel="2"/>
    <col min="15" max="15" width="34.6640625" style="10" hidden="1" customWidth="1" outlineLevel="2"/>
    <col min="16" max="17" width="14.6640625" style="10" hidden="1" customWidth="1" outlineLevel="2"/>
    <col min="18" max="18" width="12.44140625" style="10" hidden="1" customWidth="1" outlineLevel="2"/>
    <col min="19" max="19" width="11.44140625" style="10" hidden="1" customWidth="1" outlineLevel="1" collapsed="1"/>
    <col min="20" max="21" width="11.44140625" style="10" hidden="1" customWidth="1" outlineLevel="1"/>
    <col min="22" max="22" width="11.44140625" style="10" collapsed="1"/>
    <col min="23" max="16384" width="11.44140625" style="10"/>
  </cols>
  <sheetData>
    <row r="1" spans="2:14" ht="59.25" customHeight="1" x14ac:dyDescent="0.3">
      <c r="B1" s="236"/>
      <c r="C1" s="236"/>
      <c r="D1" s="236"/>
      <c r="E1" s="236"/>
      <c r="F1" s="236"/>
      <c r="G1" s="236"/>
      <c r="H1" s="236"/>
      <c r="I1" s="236"/>
      <c r="J1" s="236"/>
    </row>
    <row r="2" spans="2:14" ht="6.6" customHeight="1" x14ac:dyDescent="0.3">
      <c r="B2" s="42"/>
      <c r="C2" s="42"/>
      <c r="D2" s="42"/>
      <c r="E2" s="42"/>
      <c r="F2" s="42"/>
      <c r="G2" s="42"/>
      <c r="H2" s="42"/>
      <c r="I2" s="237" t="s">
        <v>181</v>
      </c>
      <c r="J2" s="237"/>
    </row>
    <row r="3" spans="2:14" ht="6.6" customHeight="1" x14ac:dyDescent="0.3">
      <c r="I3" s="238"/>
      <c r="J3" s="238"/>
    </row>
    <row r="4" spans="2:14" ht="49.95" customHeight="1" x14ac:dyDescent="0.3">
      <c r="B4" s="251" t="s">
        <v>69</v>
      </c>
      <c r="C4" s="252"/>
      <c r="D4" s="252"/>
      <c r="E4" s="252"/>
      <c r="F4" s="252"/>
      <c r="G4" s="252"/>
      <c r="H4" s="252"/>
      <c r="I4" s="252"/>
      <c r="J4" s="252"/>
      <c r="L4" s="66"/>
      <c r="M4" s="66"/>
      <c r="N4" s="66"/>
    </row>
    <row r="5" spans="2:14" ht="8.4" customHeight="1" x14ac:dyDescent="0.4">
      <c r="B5" s="12"/>
    </row>
    <row r="6" spans="2:14" s="16" customFormat="1" ht="44.25" customHeight="1" x14ac:dyDescent="0.3">
      <c r="B6" s="253" t="s">
        <v>174</v>
      </c>
      <c r="C6" s="253"/>
      <c r="D6" s="253"/>
      <c r="E6" s="253"/>
      <c r="F6" s="253"/>
      <c r="G6" s="253"/>
      <c r="H6" s="253"/>
      <c r="I6" s="253"/>
      <c r="J6" s="253"/>
      <c r="K6" s="224"/>
      <c r="L6" s="225"/>
      <c r="M6" s="226"/>
    </row>
    <row r="7" spans="2:14" ht="8.4" customHeight="1" x14ac:dyDescent="0.3">
      <c r="B7" s="68"/>
      <c r="C7" s="68"/>
      <c r="D7" s="68"/>
      <c r="E7" s="68"/>
      <c r="F7" s="68"/>
      <c r="G7" s="68"/>
      <c r="H7" s="68"/>
      <c r="I7" s="68"/>
      <c r="J7" s="68"/>
    </row>
    <row r="8" spans="2:14" ht="11.4" customHeight="1" x14ac:dyDescent="0.3">
      <c r="B8" s="62"/>
      <c r="E8" s="62"/>
      <c r="F8" s="62"/>
      <c r="G8" s="62"/>
      <c r="H8" s="62"/>
      <c r="I8" s="59" t="s">
        <v>42</v>
      </c>
      <c r="J8" s="59" t="s">
        <v>43</v>
      </c>
    </row>
    <row r="9" spans="2:14" ht="9" customHeight="1" x14ac:dyDescent="0.3">
      <c r="I9" s="78"/>
      <c r="J9" s="69"/>
    </row>
    <row r="10" spans="2:14" ht="9" customHeight="1" x14ac:dyDescent="0.3">
      <c r="B10" s="62"/>
      <c r="C10" s="62"/>
      <c r="D10" s="62"/>
      <c r="E10" s="62"/>
      <c r="F10" s="62"/>
      <c r="G10" s="62"/>
      <c r="H10" s="62"/>
      <c r="I10" s="62"/>
      <c r="J10" s="62"/>
    </row>
    <row r="11" spans="2:14" s="162" customFormat="1" ht="18" x14ac:dyDescent="0.35">
      <c r="B11" s="227" t="s">
        <v>175</v>
      </c>
      <c r="C11" s="258"/>
      <c r="D11" s="259"/>
      <c r="E11" s="259"/>
      <c r="F11" s="259"/>
      <c r="G11" s="259"/>
      <c r="H11" s="259"/>
      <c r="I11" s="259"/>
      <c r="J11" s="260"/>
      <c r="L11" s="163"/>
      <c r="M11" s="164" t="s">
        <v>50</v>
      </c>
    </row>
    <row r="12" spans="2:14" s="162" customFormat="1" ht="18" x14ac:dyDescent="0.35">
      <c r="B12" s="228" t="s">
        <v>168</v>
      </c>
      <c r="C12" s="165"/>
      <c r="D12" s="166"/>
      <c r="E12" s="166"/>
      <c r="F12" s="166"/>
      <c r="G12" s="166"/>
      <c r="H12" s="166"/>
      <c r="I12" s="166"/>
      <c r="J12" s="167"/>
      <c r="L12" s="163"/>
      <c r="M12" s="164"/>
    </row>
    <row r="13" spans="2:14" s="162" customFormat="1" ht="18" x14ac:dyDescent="0.35">
      <c r="B13" s="227" t="s">
        <v>169</v>
      </c>
      <c r="C13" s="168" t="s">
        <v>166</v>
      </c>
      <c r="D13" s="169"/>
      <c r="E13" s="169"/>
      <c r="F13" s="169"/>
      <c r="G13" s="169"/>
      <c r="H13" s="169"/>
      <c r="I13" s="169"/>
      <c r="J13" s="170"/>
      <c r="L13" s="163"/>
      <c r="M13" s="164"/>
    </row>
    <row r="14" spans="2:14" s="15" customFormat="1" x14ac:dyDescent="0.3">
      <c r="L14" s="10"/>
      <c r="M14" s="11"/>
    </row>
    <row r="15" spans="2:14" x14ac:dyDescent="0.3">
      <c r="B15" s="10" t="s">
        <v>24</v>
      </c>
      <c r="C15" s="80">
        <v>19</v>
      </c>
      <c r="D15" s="10" t="s">
        <v>25</v>
      </c>
      <c r="E15" s="16" t="s">
        <v>98</v>
      </c>
      <c r="G15" s="17"/>
      <c r="I15" s="18"/>
    </row>
    <row r="16" spans="2:14" ht="4.95" customHeight="1" x14ac:dyDescent="0.3">
      <c r="C16" s="18"/>
      <c r="G16" s="17"/>
      <c r="I16" s="18"/>
    </row>
    <row r="17" spans="1:23" ht="9.6" customHeight="1" x14ac:dyDescent="0.3">
      <c r="B17" s="201" t="s">
        <v>35</v>
      </c>
      <c r="C17" s="202">
        <v>1</v>
      </c>
      <c r="D17" s="151">
        <v>2</v>
      </c>
      <c r="E17" s="151">
        <v>3</v>
      </c>
      <c r="F17" s="151">
        <v>4</v>
      </c>
      <c r="G17" s="151">
        <v>5</v>
      </c>
      <c r="H17" s="151">
        <v>6</v>
      </c>
      <c r="I17" s="202">
        <v>7</v>
      </c>
      <c r="J17" s="151">
        <v>8</v>
      </c>
      <c r="L17" s="19"/>
      <c r="N17" s="11"/>
    </row>
    <row r="18" spans="1:23" ht="42" x14ac:dyDescent="0.3">
      <c r="B18" s="20"/>
      <c r="C18" s="81" t="s">
        <v>1</v>
      </c>
      <c r="D18" s="82" t="s">
        <v>14</v>
      </c>
      <c r="E18" s="82" t="s">
        <v>15</v>
      </c>
      <c r="F18" s="86" t="s">
        <v>102</v>
      </c>
      <c r="G18" s="83"/>
      <c r="H18" s="86" t="s">
        <v>46</v>
      </c>
      <c r="I18" s="84"/>
      <c r="J18" s="85" t="s">
        <v>136</v>
      </c>
      <c r="L18" s="21"/>
      <c r="N18" s="265" t="s">
        <v>36</v>
      </c>
      <c r="O18" s="122" t="s">
        <v>21</v>
      </c>
      <c r="P18" s="137" t="s">
        <v>100</v>
      </c>
      <c r="Q18" s="140"/>
      <c r="R18" s="22"/>
      <c r="S18" s="22"/>
    </row>
    <row r="19" spans="1:23" s="15" customFormat="1" ht="57.6" x14ac:dyDescent="0.3">
      <c r="B19" s="87" t="s">
        <v>0</v>
      </c>
      <c r="C19" s="23" t="s">
        <v>23</v>
      </c>
      <c r="D19" s="24" t="s">
        <v>3</v>
      </c>
      <c r="E19" s="24" t="s">
        <v>3</v>
      </c>
      <c r="F19" s="24" t="s">
        <v>3</v>
      </c>
      <c r="G19" s="24" t="s">
        <v>63</v>
      </c>
      <c r="H19" s="24" t="s">
        <v>49</v>
      </c>
      <c r="I19" s="24" t="s">
        <v>5</v>
      </c>
      <c r="J19" s="24" t="s">
        <v>82</v>
      </c>
      <c r="K19" s="143" t="s">
        <v>101</v>
      </c>
      <c r="L19" s="144" t="s">
        <v>83</v>
      </c>
      <c r="M19" s="145" t="s">
        <v>99</v>
      </c>
      <c r="N19" s="265"/>
      <c r="O19" s="123" t="s">
        <v>28</v>
      </c>
      <c r="P19" s="139" t="s">
        <v>29</v>
      </c>
      <c r="Q19" s="139" t="s">
        <v>30</v>
      </c>
      <c r="R19" s="138"/>
      <c r="T19" s="120" t="s">
        <v>80</v>
      </c>
      <c r="U19" s="121" t="s">
        <v>81</v>
      </c>
    </row>
    <row r="20" spans="1:23" x14ac:dyDescent="0.3">
      <c r="B20" s="117" t="s">
        <v>86</v>
      </c>
      <c r="C20" s="26" t="s">
        <v>2</v>
      </c>
      <c r="D20" s="27" t="s">
        <v>4</v>
      </c>
      <c r="E20" s="27" t="s">
        <v>4</v>
      </c>
      <c r="F20" s="27" t="s">
        <v>4</v>
      </c>
      <c r="G20" s="28"/>
      <c r="H20" s="25"/>
      <c r="I20" s="26" t="s">
        <v>7</v>
      </c>
      <c r="J20" s="27" t="s">
        <v>128</v>
      </c>
      <c r="K20" s="27" t="s">
        <v>7</v>
      </c>
      <c r="L20" s="27" t="s">
        <v>128</v>
      </c>
      <c r="M20" s="66"/>
      <c r="N20" s="265"/>
      <c r="O20" s="22"/>
      <c r="P20" s="22">
        <f>IF(C15&gt;=19,1,2)</f>
        <v>1</v>
      </c>
      <c r="Q20" s="22"/>
      <c r="R20" s="30"/>
      <c r="S20" s="22"/>
      <c r="T20" s="27" t="s">
        <v>7</v>
      </c>
      <c r="U20" s="27" t="s">
        <v>22</v>
      </c>
    </row>
    <row r="21" spans="1:23" s="109" customFormat="1" ht="18.75" customHeight="1" x14ac:dyDescent="0.3">
      <c r="B21" s="205"/>
      <c r="C21" s="206"/>
      <c r="D21" s="207"/>
      <c r="E21" s="207"/>
      <c r="F21" s="208">
        <f t="shared" ref="F21:F26" si="0">INDEX(P$21:Q$37,N21,P$20)</f>
        <v>0.18</v>
      </c>
      <c r="G21" s="209">
        <f>IF(F21&gt;0,IF(F21-E21&gt;=0,D21-E21,0),D21-E21)</f>
        <v>0</v>
      </c>
      <c r="H21" s="210">
        <f t="shared" ref="H21:H32" si="1">INDEX(J$37:J$41,M21)</f>
        <v>1</v>
      </c>
      <c r="I21" s="211">
        <f t="shared" ref="I21:I32" si="2">C21*G21*H21</f>
        <v>0</v>
      </c>
      <c r="J21" s="32">
        <f t="shared" ref="J21:J32" si="3">I21*E$49/1000</f>
        <v>0</v>
      </c>
      <c r="K21" s="204">
        <f>IF(J21&gt;0,C21*D21*H21,0)</f>
        <v>0</v>
      </c>
      <c r="L21" s="106">
        <f t="shared" ref="L21:L32" si="4">K21*E$49/1000</f>
        <v>0</v>
      </c>
      <c r="M21" s="146">
        <v>1</v>
      </c>
      <c r="N21" s="65">
        <v>1</v>
      </c>
      <c r="O21" s="192" t="s">
        <v>70</v>
      </c>
      <c r="P21" s="193">
        <v>0.18</v>
      </c>
      <c r="Q21" s="193">
        <v>0.24</v>
      </c>
      <c r="R21" s="223">
        <v>1</v>
      </c>
      <c r="S21" s="212"/>
      <c r="T21" s="213">
        <f>IF(J21&gt;0,C21*E21*H21,0)</f>
        <v>0</v>
      </c>
      <c r="U21" s="106">
        <f>IF(E46=10,T21*E49/1000,IF(E46=12,T21*E49/1000,IF(E46=15,T21*E49/1000,"X")))</f>
        <v>0</v>
      </c>
    </row>
    <row r="22" spans="1:23" ht="18.75" customHeight="1" x14ac:dyDescent="0.3">
      <c r="B22" s="61"/>
      <c r="C22" s="206"/>
      <c r="D22" s="207"/>
      <c r="E22" s="207"/>
      <c r="F22" s="33">
        <f t="shared" si="0"/>
        <v>0.18</v>
      </c>
      <c r="G22" s="31">
        <f t="shared" ref="G22:G30" si="5">IF(F22&gt;0,IF(F22-E22&gt;=0,D22-E22,0),D22-E22)</f>
        <v>0</v>
      </c>
      <c r="H22" s="33">
        <f t="shared" si="1"/>
        <v>1</v>
      </c>
      <c r="I22" s="160">
        <f t="shared" si="2"/>
        <v>0</v>
      </c>
      <c r="J22" s="34">
        <f t="shared" si="3"/>
        <v>0</v>
      </c>
      <c r="K22">
        <f t="shared" ref="K22:K32" si="6">IF(J22&gt;0,C22*D22*H22,0)</f>
        <v>0</v>
      </c>
      <c r="L22" s="107">
        <f t="shared" si="4"/>
        <v>0</v>
      </c>
      <c r="M22" s="146">
        <v>1</v>
      </c>
      <c r="N22" s="65">
        <v>1</v>
      </c>
      <c r="O22" s="194" t="s">
        <v>143</v>
      </c>
      <c r="P22" s="195">
        <v>1.3</v>
      </c>
      <c r="Q22" s="195">
        <v>1.6</v>
      </c>
      <c r="R22" s="223">
        <v>2</v>
      </c>
      <c r="S22" s="22"/>
      <c r="T22" s="115">
        <f t="shared" ref="T22:T32" si="7">IF(J22&gt;0,C22*E22*H22,0)</f>
        <v>0</v>
      </c>
      <c r="U22" s="191">
        <f>IF(E46=10,T22*E49/1000,IF(E46=12,T22*E49/1000,IF(E46=15,T22*E49/1000,"X")))</f>
        <v>0</v>
      </c>
    </row>
    <row r="23" spans="1:23" ht="18.75" customHeight="1" x14ac:dyDescent="0.3">
      <c r="B23" s="61"/>
      <c r="C23" s="206"/>
      <c r="D23" s="207"/>
      <c r="E23" s="207"/>
      <c r="F23" s="33">
        <f t="shared" si="0"/>
        <v>0.18</v>
      </c>
      <c r="G23" s="31">
        <f t="shared" si="5"/>
        <v>0</v>
      </c>
      <c r="H23" s="33">
        <f t="shared" si="1"/>
        <v>1</v>
      </c>
      <c r="I23" s="160">
        <f t="shared" si="2"/>
        <v>0</v>
      </c>
      <c r="J23" s="35">
        <f t="shared" si="3"/>
        <v>0</v>
      </c>
      <c r="K23">
        <f t="shared" si="6"/>
        <v>0</v>
      </c>
      <c r="L23" s="107">
        <f t="shared" si="4"/>
        <v>0</v>
      </c>
      <c r="M23" s="146">
        <v>1</v>
      </c>
      <c r="N23" s="65">
        <v>1</v>
      </c>
      <c r="O23" s="196" t="s">
        <v>71</v>
      </c>
      <c r="P23" s="197">
        <v>0.85</v>
      </c>
      <c r="Q23" s="197">
        <v>1.2</v>
      </c>
      <c r="R23" s="223">
        <v>3</v>
      </c>
      <c r="S23" s="22"/>
      <c r="T23" s="115">
        <f t="shared" si="7"/>
        <v>0</v>
      </c>
      <c r="U23" s="191">
        <f>IF(E46=10,T23*E49/1000,IF(E46=12,T23*E49/1000,IF(E46=15,T23*E49/1000,"X")))</f>
        <v>0</v>
      </c>
    </row>
    <row r="24" spans="1:23" ht="18.75" customHeight="1" x14ac:dyDescent="0.3">
      <c r="B24" s="61"/>
      <c r="C24" s="206"/>
      <c r="D24" s="207"/>
      <c r="E24" s="207"/>
      <c r="F24" s="33">
        <f t="shared" si="0"/>
        <v>0.18</v>
      </c>
      <c r="G24" s="31">
        <f t="shared" si="5"/>
        <v>0</v>
      </c>
      <c r="H24" s="33">
        <f t="shared" si="1"/>
        <v>1</v>
      </c>
      <c r="I24" s="160">
        <f t="shared" si="2"/>
        <v>0</v>
      </c>
      <c r="J24" s="35">
        <f t="shared" si="3"/>
        <v>0</v>
      </c>
      <c r="K24">
        <f t="shared" si="6"/>
        <v>0</v>
      </c>
      <c r="L24" s="107">
        <f t="shared" si="4"/>
        <v>0</v>
      </c>
      <c r="M24" s="146">
        <v>1</v>
      </c>
      <c r="N24" s="65">
        <v>1</v>
      </c>
      <c r="O24" s="196" t="s">
        <v>72</v>
      </c>
      <c r="P24" s="197">
        <v>1</v>
      </c>
      <c r="Q24" s="197">
        <v>1.3</v>
      </c>
      <c r="R24" s="223">
        <v>4</v>
      </c>
      <c r="S24" s="22"/>
      <c r="T24" s="115">
        <f t="shared" si="7"/>
        <v>0</v>
      </c>
      <c r="U24" s="191">
        <f>IF(E46=10,T24*E49/1000,IF(E46=12,T24*E49/1000,IF(E46=15,T24*E49/1000,"X")))</f>
        <v>0</v>
      </c>
    </row>
    <row r="25" spans="1:23" ht="18.75" customHeight="1" x14ac:dyDescent="0.3">
      <c r="B25" s="61"/>
      <c r="C25" s="206"/>
      <c r="D25" s="207"/>
      <c r="E25" s="207"/>
      <c r="F25" s="33">
        <f t="shared" si="0"/>
        <v>0.18</v>
      </c>
      <c r="G25" s="31">
        <f t="shared" si="5"/>
        <v>0</v>
      </c>
      <c r="H25" s="33">
        <f t="shared" si="1"/>
        <v>1</v>
      </c>
      <c r="I25" s="160">
        <f t="shared" si="2"/>
        <v>0</v>
      </c>
      <c r="J25" s="36">
        <f t="shared" si="3"/>
        <v>0</v>
      </c>
      <c r="K25">
        <f t="shared" si="6"/>
        <v>0</v>
      </c>
      <c r="L25" s="107">
        <f t="shared" si="4"/>
        <v>0</v>
      </c>
      <c r="M25" s="146">
        <v>1</v>
      </c>
      <c r="N25" s="65">
        <v>1</v>
      </c>
      <c r="O25" s="196" t="s">
        <v>73</v>
      </c>
      <c r="P25" s="197">
        <v>0.95</v>
      </c>
      <c r="Q25" s="198">
        <v>1</v>
      </c>
      <c r="R25" s="223">
        <v>5</v>
      </c>
      <c r="S25" s="22"/>
      <c r="T25" s="115">
        <f t="shared" si="7"/>
        <v>0</v>
      </c>
      <c r="U25" s="191">
        <f>IF(E46=10,T25*E49/1000,IF(E46=12,T25*E49/1000,IF(E46=15,T25*E49/1000,"X")))</f>
        <v>0</v>
      </c>
    </row>
    <row r="26" spans="1:23" ht="18.75" customHeight="1" x14ac:dyDescent="0.3">
      <c r="B26" s="61"/>
      <c r="C26" s="206"/>
      <c r="D26" s="207"/>
      <c r="E26" s="207"/>
      <c r="F26" s="33">
        <f t="shared" si="0"/>
        <v>0.18</v>
      </c>
      <c r="G26" s="31">
        <f t="shared" si="5"/>
        <v>0</v>
      </c>
      <c r="H26" s="33">
        <f t="shared" si="1"/>
        <v>1</v>
      </c>
      <c r="I26" s="160">
        <f t="shared" si="2"/>
        <v>0</v>
      </c>
      <c r="J26" s="35">
        <f t="shared" si="3"/>
        <v>0</v>
      </c>
      <c r="K26">
        <f t="shared" si="6"/>
        <v>0</v>
      </c>
      <c r="L26" s="107">
        <f t="shared" si="4"/>
        <v>0</v>
      </c>
      <c r="M26" s="146">
        <v>1</v>
      </c>
      <c r="N26" s="65">
        <v>1</v>
      </c>
      <c r="O26" s="196" t="s">
        <v>144</v>
      </c>
      <c r="P26" s="197">
        <v>1.1000000000000001</v>
      </c>
      <c r="Q26" s="198">
        <v>1.4</v>
      </c>
      <c r="R26" s="223">
        <v>6</v>
      </c>
      <c r="S26" s="22"/>
      <c r="T26" s="115">
        <f t="shared" si="7"/>
        <v>0</v>
      </c>
      <c r="U26" s="191">
        <f>IF(E46=10,T26*E49/1000,IF(E46=12,T26*E49/1000,IF(E46=15,T26*E49/1000,"X")))</f>
        <v>0</v>
      </c>
    </row>
    <row r="27" spans="1:23" ht="18.75" customHeight="1" x14ac:dyDescent="0.3">
      <c r="A27" s="229"/>
      <c r="B27" s="61"/>
      <c r="C27" s="206"/>
      <c r="D27" s="207"/>
      <c r="E27" s="207"/>
      <c r="F27" s="33">
        <f t="shared" ref="F27:F30" si="8">INDEX(P$21:Q$37,N27,P$20)</f>
        <v>0.18</v>
      </c>
      <c r="G27" s="31">
        <f t="shared" si="5"/>
        <v>0</v>
      </c>
      <c r="H27" s="33">
        <f t="shared" si="1"/>
        <v>1</v>
      </c>
      <c r="I27" s="160">
        <f t="shared" si="2"/>
        <v>0</v>
      </c>
      <c r="J27" s="35">
        <f t="shared" si="3"/>
        <v>0</v>
      </c>
      <c r="K27">
        <f t="shared" si="6"/>
        <v>0</v>
      </c>
      <c r="L27" s="107">
        <f t="shared" si="4"/>
        <v>0</v>
      </c>
      <c r="M27" s="146">
        <v>1</v>
      </c>
      <c r="N27" s="65">
        <v>1</v>
      </c>
      <c r="O27" s="196" t="s">
        <v>145</v>
      </c>
      <c r="P27" s="197">
        <v>1.5</v>
      </c>
      <c r="Q27" s="198">
        <v>1.9</v>
      </c>
      <c r="R27" s="223">
        <v>7</v>
      </c>
      <c r="S27" s="22"/>
      <c r="T27" s="115">
        <f t="shared" si="7"/>
        <v>0</v>
      </c>
      <c r="U27" s="191">
        <f>IF(E46=10,T27*E49/1000,IF(E46=12,T27*E49/1000,IF(E46=15,T27*E49/1000,"X")))</f>
        <v>0</v>
      </c>
      <c r="W27" s="10" t="s">
        <v>50</v>
      </c>
    </row>
    <row r="28" spans="1:23" ht="18.75" customHeight="1" x14ac:dyDescent="0.3">
      <c r="A28" s="230"/>
      <c r="B28" s="61"/>
      <c r="C28" s="206"/>
      <c r="D28" s="207"/>
      <c r="E28" s="207"/>
      <c r="F28" s="33">
        <f t="shared" si="8"/>
        <v>0.18</v>
      </c>
      <c r="G28" s="31">
        <f t="shared" si="5"/>
        <v>0</v>
      </c>
      <c r="H28" s="33">
        <f t="shared" si="1"/>
        <v>1</v>
      </c>
      <c r="I28" s="160">
        <f t="shared" si="2"/>
        <v>0</v>
      </c>
      <c r="J28" s="35">
        <f t="shared" si="3"/>
        <v>0</v>
      </c>
      <c r="K28">
        <f t="shared" si="6"/>
        <v>0</v>
      </c>
      <c r="L28" s="107">
        <f t="shared" si="4"/>
        <v>0</v>
      </c>
      <c r="M28" s="146">
        <v>1</v>
      </c>
      <c r="N28" s="65">
        <v>1</v>
      </c>
      <c r="O28" s="196" t="s">
        <v>146</v>
      </c>
      <c r="P28" s="197">
        <v>1.1000000000000001</v>
      </c>
      <c r="Q28" s="198">
        <v>1.4</v>
      </c>
      <c r="R28" s="223">
        <v>8</v>
      </c>
      <c r="S28" s="22"/>
      <c r="T28" s="115">
        <f t="shared" si="7"/>
        <v>0</v>
      </c>
      <c r="U28" s="191">
        <f>IF(E46=10,T28*E49/1000,IF(E46=12,T28*E49/1000,IF(E46=15,T28*E49/1000,"X")))</f>
        <v>0</v>
      </c>
    </row>
    <row r="29" spans="1:23" ht="18.75" customHeight="1" x14ac:dyDescent="0.3">
      <c r="A29" s="230"/>
      <c r="B29" s="61"/>
      <c r="C29" s="206"/>
      <c r="D29" s="207"/>
      <c r="E29" s="207"/>
      <c r="F29" s="33">
        <f t="shared" si="8"/>
        <v>0.18</v>
      </c>
      <c r="G29" s="31">
        <f t="shared" si="5"/>
        <v>0</v>
      </c>
      <c r="H29" s="33">
        <f t="shared" si="1"/>
        <v>1</v>
      </c>
      <c r="I29" s="160">
        <f t="shared" si="2"/>
        <v>0</v>
      </c>
      <c r="J29" s="35">
        <f t="shared" si="3"/>
        <v>0</v>
      </c>
      <c r="K29">
        <f t="shared" si="6"/>
        <v>0</v>
      </c>
      <c r="L29" s="107">
        <f t="shared" si="4"/>
        <v>0</v>
      </c>
      <c r="M29" s="146">
        <v>1</v>
      </c>
      <c r="N29" s="65">
        <v>1</v>
      </c>
      <c r="O29" s="196" t="s">
        <v>147</v>
      </c>
      <c r="P29" s="197">
        <v>1.3</v>
      </c>
      <c r="Q29" s="198">
        <v>1.6</v>
      </c>
      <c r="R29" s="223">
        <v>9</v>
      </c>
      <c r="S29" s="22"/>
      <c r="T29" s="115">
        <f t="shared" si="7"/>
        <v>0</v>
      </c>
      <c r="U29" s="191">
        <f>IF(E46=10,T29*E49/1000,IF(E46=12,T29*E49/1000,IF(E46=15,T29*E49/1000,"X")))</f>
        <v>0</v>
      </c>
    </row>
    <row r="30" spans="1:23" ht="18.75" customHeight="1" x14ac:dyDescent="0.3">
      <c r="A30" s="229"/>
      <c r="B30" s="61"/>
      <c r="C30" s="206"/>
      <c r="D30" s="207"/>
      <c r="E30" s="207"/>
      <c r="F30" s="33">
        <f t="shared" si="8"/>
        <v>0.18</v>
      </c>
      <c r="G30" s="31">
        <f t="shared" si="5"/>
        <v>0</v>
      </c>
      <c r="H30" s="33">
        <f t="shared" si="1"/>
        <v>1</v>
      </c>
      <c r="I30" s="160">
        <f t="shared" si="2"/>
        <v>0</v>
      </c>
      <c r="J30" s="35">
        <f t="shared" si="3"/>
        <v>0</v>
      </c>
      <c r="K30">
        <f t="shared" si="6"/>
        <v>0</v>
      </c>
      <c r="L30" s="107">
        <f>K31*E$49/1000</f>
        <v>0</v>
      </c>
      <c r="M30" s="146">
        <v>1</v>
      </c>
      <c r="N30" s="65">
        <v>1</v>
      </c>
      <c r="O30" s="196" t="s">
        <v>148</v>
      </c>
      <c r="P30" s="197">
        <v>1.8</v>
      </c>
      <c r="Q30" s="198">
        <v>2.4</v>
      </c>
      <c r="R30" s="223">
        <v>10</v>
      </c>
      <c r="S30" s="22"/>
      <c r="T30" s="115">
        <f t="shared" si="7"/>
        <v>0</v>
      </c>
      <c r="U30" s="191">
        <f>IF(E46=10,T30*E49/1000,IF(E46=12,T30*E49/1000,IF(E46=15,T30*E49/1000,"X")))</f>
        <v>0</v>
      </c>
    </row>
    <row r="31" spans="1:23" ht="18.75" customHeight="1" x14ac:dyDescent="0.3">
      <c r="A31" s="229"/>
      <c r="B31" s="221" t="s">
        <v>170</v>
      </c>
      <c r="C31" s="206"/>
      <c r="D31" s="207"/>
      <c r="E31" s="207"/>
      <c r="F31" s="79">
        <v>0.18</v>
      </c>
      <c r="G31" s="222">
        <f t="shared" ref="G31" si="9">IF(F31-E31&gt;=0, D31-E31, 0)</f>
        <v>0</v>
      </c>
      <c r="H31" s="33">
        <f t="shared" ref="H31" si="10">INDEX(J$37:J$41,M31)</f>
        <v>1</v>
      </c>
      <c r="I31" s="160">
        <f t="shared" si="2"/>
        <v>0</v>
      </c>
      <c r="J31" s="35">
        <f t="shared" si="3"/>
        <v>0</v>
      </c>
      <c r="K31">
        <f t="shared" si="6"/>
        <v>0</v>
      </c>
      <c r="L31" s="107">
        <f>K32*E$49/1000</f>
        <v>0</v>
      </c>
      <c r="M31" s="146">
        <v>1</v>
      </c>
      <c r="N31" s="14"/>
      <c r="O31" s="196" t="s">
        <v>74</v>
      </c>
      <c r="P31" s="197">
        <v>0.14000000000000001</v>
      </c>
      <c r="Q31" s="197">
        <v>0.25</v>
      </c>
      <c r="R31" s="223">
        <v>11</v>
      </c>
      <c r="S31" s="22"/>
      <c r="T31" s="115">
        <f t="shared" si="7"/>
        <v>0</v>
      </c>
      <c r="U31" s="191">
        <f>IF(E46=10,T31*E49/1000,IF(E46=12,T31*E49/1000,IF(E46=15,T31*E49/1000,"X")))</f>
        <v>0</v>
      </c>
      <c r="W31" s="10" t="s">
        <v>50</v>
      </c>
    </row>
    <row r="32" spans="1:23" ht="18.75" customHeight="1" x14ac:dyDescent="0.3">
      <c r="B32" s="214" t="s">
        <v>170</v>
      </c>
      <c r="C32" s="206"/>
      <c r="D32" s="207"/>
      <c r="E32" s="207"/>
      <c r="F32" s="103">
        <v>0.18</v>
      </c>
      <c r="G32" s="104">
        <f t="shared" ref="G32" si="11">IF(F32-E32&gt;=0, D32-E32, 0)</f>
        <v>0</v>
      </c>
      <c r="H32" s="232">
        <f t="shared" si="1"/>
        <v>1</v>
      </c>
      <c r="I32" s="161">
        <f t="shared" si="2"/>
        <v>0</v>
      </c>
      <c r="J32" s="105">
        <f t="shared" si="3"/>
        <v>0</v>
      </c>
      <c r="K32" s="190">
        <f t="shared" si="6"/>
        <v>0</v>
      </c>
      <c r="L32" s="105">
        <f t="shared" si="4"/>
        <v>0</v>
      </c>
      <c r="M32" s="146">
        <v>1</v>
      </c>
      <c r="O32" s="196" t="s">
        <v>75</v>
      </c>
      <c r="P32" s="197">
        <v>0.14000000000000001</v>
      </c>
      <c r="Q32" s="197">
        <v>0.25</v>
      </c>
      <c r="R32" s="223">
        <v>12</v>
      </c>
      <c r="S32" s="22"/>
      <c r="T32" s="115">
        <f t="shared" si="7"/>
        <v>0</v>
      </c>
      <c r="U32" s="191">
        <f>IF(E46=10,T32*E49/1000,IF(E46=12,T32*E49/1000,IF(E46=15,T32*E49/1000,"X")))</f>
        <v>0</v>
      </c>
    </row>
    <row r="33" spans="2:23" hidden="1" outlineLevel="1" x14ac:dyDescent="0.3">
      <c r="C33" s="37">
        <f>SUM(C21:C32)</f>
        <v>0</v>
      </c>
      <c r="D33" s="142">
        <f>SUMPRODUCT($C21:$C32,D21:D32)</f>
        <v>0</v>
      </c>
      <c r="E33" s="142">
        <f>SUMPRODUCT($C21:$C32,E21:E32)</f>
        <v>0</v>
      </c>
      <c r="F33" s="142">
        <f>SUMPRODUCT($C21:$C32,F21:F32)</f>
        <v>0</v>
      </c>
      <c r="G33" s="142">
        <f>SUMPRODUCT($C21:$C32,G21:G32)</f>
        <v>0</v>
      </c>
      <c r="H33" s="17"/>
      <c r="I33" s="108">
        <f>SUM(I21:I32)</f>
        <v>0</v>
      </c>
      <c r="J33" s="187">
        <f>SUM(J21:J32)</f>
        <v>0</v>
      </c>
      <c r="K33" s="187">
        <f>SUM(K21:K32)</f>
        <v>0</v>
      </c>
      <c r="L33" s="188">
        <f>SUM(L21:L32)</f>
        <v>0</v>
      </c>
      <c r="M33" s="66"/>
      <c r="N33" s="14"/>
      <c r="O33" s="196" t="s">
        <v>149</v>
      </c>
      <c r="P33" s="197">
        <v>0.25</v>
      </c>
      <c r="Q33" s="197">
        <v>0.25</v>
      </c>
      <c r="R33" s="223">
        <v>13</v>
      </c>
      <c r="S33" s="22"/>
      <c r="T33" s="233">
        <f>SUM(T21:T32)</f>
        <v>0</v>
      </c>
      <c r="U33" s="234">
        <f>SUM(U21:U32)</f>
        <v>0</v>
      </c>
    </row>
    <row r="34" spans="2:23" hidden="1" outlineLevel="1" x14ac:dyDescent="0.3">
      <c r="B34" s="186" t="s">
        <v>103</v>
      </c>
      <c r="C34" s="156"/>
      <c r="D34" s="157"/>
      <c r="E34" s="157"/>
      <c r="F34" s="158"/>
      <c r="G34" s="15"/>
      <c r="H34" s="159"/>
      <c r="I34" s="185">
        <f>I33</f>
        <v>0</v>
      </c>
      <c r="J34" s="150" t="s">
        <v>6</v>
      </c>
      <c r="K34" s="102"/>
      <c r="L34" s="18"/>
      <c r="M34" s="66"/>
      <c r="N34" s="14"/>
      <c r="O34" s="196" t="s">
        <v>76</v>
      </c>
      <c r="P34" s="197">
        <v>0.4</v>
      </c>
      <c r="Q34" s="197">
        <v>0.45</v>
      </c>
      <c r="R34" s="223">
        <v>14</v>
      </c>
      <c r="S34" s="22"/>
      <c r="T34" s="91"/>
      <c r="U34" s="18"/>
    </row>
    <row r="35" spans="2:23" collapsed="1" x14ac:dyDescent="0.3">
      <c r="B35" s="148"/>
      <c r="C35" s="148"/>
      <c r="G35" s="60" t="s">
        <v>107</v>
      </c>
      <c r="I35" s="37"/>
      <c r="J35" s="90"/>
      <c r="K35" s="102"/>
      <c r="L35" s="18"/>
      <c r="M35" s="66"/>
      <c r="N35" s="14"/>
      <c r="O35" s="196" t="s">
        <v>77</v>
      </c>
      <c r="P35" s="197">
        <v>0.16</v>
      </c>
      <c r="Q35" s="197">
        <v>0.2</v>
      </c>
      <c r="R35" s="223">
        <v>15</v>
      </c>
      <c r="S35" s="22"/>
      <c r="T35" s="91"/>
      <c r="U35" s="18"/>
      <c r="V35" s="10" t="s">
        <v>50</v>
      </c>
      <c r="W35" s="10" t="s">
        <v>50</v>
      </c>
    </row>
    <row r="36" spans="2:23" hidden="1" outlineLevel="1" x14ac:dyDescent="0.3">
      <c r="B36" s="66"/>
      <c r="C36" s="40"/>
      <c r="H36" s="17"/>
      <c r="I36" s="37"/>
      <c r="K36" s="102"/>
      <c r="L36" s="18"/>
      <c r="M36" s="66"/>
      <c r="N36" s="14"/>
      <c r="O36" s="196" t="s">
        <v>78</v>
      </c>
      <c r="P36" s="197">
        <v>0.45</v>
      </c>
      <c r="Q36" s="197">
        <v>0.45</v>
      </c>
      <c r="R36" s="223">
        <v>16</v>
      </c>
      <c r="S36" s="22"/>
      <c r="T36" s="91"/>
      <c r="U36" s="18"/>
    </row>
    <row r="37" spans="2:23" hidden="1" outlineLevel="1" x14ac:dyDescent="0.3">
      <c r="B37" s="66"/>
      <c r="G37" s="47" t="s">
        <v>26</v>
      </c>
      <c r="H37" s="135" t="s">
        <v>8</v>
      </c>
      <c r="I37" s="136"/>
      <c r="J37" s="48">
        <v>1</v>
      </c>
      <c r="L37" s="18"/>
      <c r="M37" s="66"/>
      <c r="N37" s="14"/>
      <c r="O37" s="199" t="s">
        <v>79</v>
      </c>
      <c r="P37" s="200">
        <v>0.2</v>
      </c>
      <c r="Q37" s="200">
        <v>0.25</v>
      </c>
      <c r="R37" s="223">
        <v>17</v>
      </c>
      <c r="S37" s="22"/>
      <c r="T37" s="91"/>
      <c r="U37" s="235"/>
    </row>
    <row r="38" spans="2:23" hidden="1" outlineLevel="1" x14ac:dyDescent="0.3">
      <c r="B38" s="66"/>
      <c r="H38" s="135" t="s">
        <v>9</v>
      </c>
      <c r="I38" s="136"/>
      <c r="J38" s="48">
        <v>0.5</v>
      </c>
      <c r="L38" s="18"/>
      <c r="M38" s="66"/>
      <c r="N38" s="14"/>
      <c r="R38" s="22"/>
      <c r="S38" s="22"/>
      <c r="T38" s="91"/>
      <c r="U38" s="18"/>
    </row>
    <row r="39" spans="2:23" hidden="1" outlineLevel="1" x14ac:dyDescent="0.3">
      <c r="H39" s="135" t="s">
        <v>10</v>
      </c>
      <c r="I39" s="136"/>
      <c r="J39" s="48">
        <v>0.5</v>
      </c>
      <c r="L39" s="18"/>
      <c r="M39" s="66"/>
      <c r="N39" s="14"/>
      <c r="O39" s="141"/>
      <c r="P39" s="22"/>
      <c r="Q39" s="22"/>
      <c r="R39" s="22"/>
      <c r="S39" s="22"/>
      <c r="T39" s="91"/>
      <c r="U39" s="18"/>
    </row>
    <row r="40" spans="2:23" hidden="1" outlineLevel="1" x14ac:dyDescent="0.3">
      <c r="H40" s="135" t="s">
        <v>11</v>
      </c>
      <c r="I40" s="136"/>
      <c r="J40" s="48">
        <v>0.35</v>
      </c>
      <c r="L40" s="18"/>
      <c r="M40" s="66"/>
      <c r="N40" s="14"/>
      <c r="O40" s="42"/>
      <c r="R40" s="22"/>
      <c r="S40" s="22"/>
      <c r="T40" s="189">
        <f>K33-I33</f>
        <v>0</v>
      </c>
      <c r="U40" s="189">
        <f>L33-J33</f>
        <v>0</v>
      </c>
    </row>
    <row r="41" spans="2:23" hidden="1" outlineLevel="1" x14ac:dyDescent="0.3">
      <c r="H41" s="135" t="s">
        <v>12</v>
      </c>
      <c r="I41" s="136"/>
      <c r="J41" s="48">
        <v>0.8</v>
      </c>
      <c r="L41" s="18"/>
      <c r="M41" s="66"/>
      <c r="N41" s="14"/>
      <c r="O41" s="10" t="s">
        <v>93</v>
      </c>
      <c r="P41" s="10" t="s">
        <v>94</v>
      </c>
      <c r="Q41" s="10" t="s">
        <v>95</v>
      </c>
      <c r="R41" s="22"/>
      <c r="S41" s="22"/>
    </row>
    <row r="42" spans="2:23" ht="11.25" customHeight="1" collapsed="1" x14ac:dyDescent="0.3">
      <c r="B42" s="96"/>
      <c r="D42" s="38"/>
      <c r="E42" s="38"/>
      <c r="F42" s="38"/>
      <c r="I42" s="39"/>
      <c r="O42" s="20">
        <v>10</v>
      </c>
      <c r="P42" s="132"/>
      <c r="Q42" s="132"/>
    </row>
    <row r="43" spans="2:23" ht="16.5" customHeight="1" x14ac:dyDescent="0.3">
      <c r="B43" s="40" t="s">
        <v>104</v>
      </c>
      <c r="D43" s="38"/>
      <c r="E43" s="38"/>
      <c r="F43" s="38"/>
      <c r="H43" s="60"/>
      <c r="I43" s="39"/>
      <c r="M43" s="66"/>
      <c r="O43" s="124">
        <v>12</v>
      </c>
      <c r="P43" s="147">
        <v>3</v>
      </c>
      <c r="Q43" s="134">
        <f>E46</f>
        <v>15</v>
      </c>
    </row>
    <row r="44" spans="2:23" x14ac:dyDescent="0.3">
      <c r="D44" s="149"/>
      <c r="E44" s="150"/>
      <c r="F44" s="152"/>
      <c r="G44" s="67"/>
      <c r="O44" s="125">
        <v>15</v>
      </c>
      <c r="P44" s="133"/>
      <c r="Q44" s="133"/>
      <c r="S44" s="13" t="s">
        <v>66</v>
      </c>
      <c r="T44" s="109"/>
      <c r="U44" s="109"/>
    </row>
    <row r="45" spans="2:23" ht="84.75" customHeight="1" x14ac:dyDescent="0.3">
      <c r="B45" s="266" t="s">
        <v>167</v>
      </c>
      <c r="C45" s="266"/>
      <c r="D45" s="266"/>
      <c r="E45" s="266"/>
      <c r="F45" s="266"/>
      <c r="G45" s="266"/>
      <c r="H45" s="266"/>
      <c r="I45" s="266"/>
      <c r="J45" s="266"/>
      <c r="L45" s="63"/>
    </row>
    <row r="46" spans="2:23" ht="15.6" x14ac:dyDescent="0.3">
      <c r="D46" s="13" t="s">
        <v>105</v>
      </c>
      <c r="E46" s="119">
        <f>INDEX(O42:O44,P43)</f>
        <v>15</v>
      </c>
      <c r="F46" s="10" t="s">
        <v>31</v>
      </c>
      <c r="G46" s="40" t="str">
        <f>IF(E46=10,'WK Datenquellen'!C30,IF(E46=12,'WK Datenquellen'!C31,IF(E46=15,'WK Datenquellen'!C32,"Bitte korrekte Heizgrenztemperatur auswählen (10/12/15°C)")))</f>
        <v>Bestandsgebäude</v>
      </c>
      <c r="K46" s="118"/>
      <c r="T46" s="11"/>
      <c r="U46" s="11"/>
    </row>
    <row r="47" spans="2:23" ht="18" customHeight="1" x14ac:dyDescent="0.3">
      <c r="T47" s="66"/>
      <c r="U47" s="66"/>
    </row>
    <row r="48" spans="2:23" s="109" customFormat="1" hidden="1" outlineLevel="1" x14ac:dyDescent="0.3">
      <c r="B48" s="261" t="s">
        <v>56</v>
      </c>
      <c r="C48" s="262"/>
      <c r="D48" s="262"/>
      <c r="E48" s="262"/>
      <c r="F48" s="262"/>
      <c r="G48" s="262"/>
      <c r="H48" s="262"/>
      <c r="I48" s="262"/>
      <c r="J48" s="262"/>
      <c r="K48" s="110"/>
      <c r="M48" s="66"/>
      <c r="O48" s="10"/>
      <c r="P48" s="10"/>
      <c r="Q48" s="10"/>
      <c r="T48" s="10"/>
      <c r="U48" s="10"/>
    </row>
    <row r="49" spans="2:21" hidden="1" outlineLevel="1" x14ac:dyDescent="0.3">
      <c r="B49" s="263" t="s">
        <v>84</v>
      </c>
      <c r="C49" s="264"/>
      <c r="D49" s="264"/>
      <c r="E49" s="80">
        <f>INDEX(E83:G91,MATCH(C15,D83:D91),MATCH(E46,E82:G82))</f>
        <v>84024</v>
      </c>
      <c r="F49" s="111" t="s">
        <v>123</v>
      </c>
      <c r="G49" s="67"/>
      <c r="M49" s="66"/>
    </row>
    <row r="50" spans="2:21" s="66" customFormat="1" ht="9.75" hidden="1" customHeight="1" outlineLevel="1" x14ac:dyDescent="0.3">
      <c r="B50" s="99"/>
      <c r="D50" s="13"/>
      <c r="E50" s="98"/>
      <c r="F50" s="41"/>
      <c r="G50" s="10"/>
      <c r="H50" s="10"/>
      <c r="I50" s="10"/>
      <c r="J50" s="13"/>
      <c r="L50" s="10"/>
      <c r="N50" s="10"/>
      <c r="O50" s="131" t="s">
        <v>97</v>
      </c>
      <c r="P50" s="146">
        <v>4</v>
      </c>
      <c r="Q50" s="131" t="s">
        <v>96</v>
      </c>
      <c r="R50" s="10"/>
      <c r="S50" s="10"/>
      <c r="T50" s="11"/>
      <c r="U50" s="11"/>
    </row>
    <row r="51" spans="2:21" ht="15" customHeight="1" collapsed="1" x14ac:dyDescent="0.3">
      <c r="B51" s="96"/>
      <c r="C51" s="96"/>
      <c r="D51" s="97"/>
      <c r="F51" s="94"/>
      <c r="G51" s="95"/>
      <c r="J51" s="93"/>
      <c r="M51" s="66"/>
      <c r="O51" s="20" t="s">
        <v>59</v>
      </c>
      <c r="P51" s="129" t="s">
        <v>60</v>
      </c>
      <c r="Q51" s="120">
        <v>0.47399999999999998</v>
      </c>
      <c r="T51" s="66"/>
      <c r="U51" s="66"/>
    </row>
    <row r="52" spans="2:21" s="11" customFormat="1" ht="21" customHeight="1" x14ac:dyDescent="0.35">
      <c r="B52" s="70" t="s">
        <v>51</v>
      </c>
      <c r="C52" s="71"/>
      <c r="D52" s="72"/>
      <c r="E52" s="71"/>
      <c r="F52" s="71"/>
      <c r="G52" s="71"/>
      <c r="H52" s="71"/>
      <c r="I52" s="71"/>
      <c r="J52" s="73" t="s">
        <v>57</v>
      </c>
      <c r="L52" s="10"/>
      <c r="N52" s="10"/>
      <c r="O52" s="124" t="s">
        <v>157</v>
      </c>
      <c r="P52" s="126" t="s">
        <v>62</v>
      </c>
      <c r="Q52" s="24">
        <v>0.20100000000000001</v>
      </c>
      <c r="R52" s="10"/>
      <c r="S52" s="10"/>
    </row>
    <row r="53" spans="2:21" s="66" customFormat="1" ht="15" customHeight="1" thickBot="1" x14ac:dyDescent="0.4">
      <c r="B53" s="70"/>
      <c r="C53" s="71"/>
      <c r="D53" s="72"/>
      <c r="E53" s="71"/>
      <c r="F53" s="71"/>
      <c r="G53" s="71"/>
      <c r="H53" s="71"/>
      <c r="I53" s="71"/>
      <c r="J53" s="73"/>
      <c r="L53" s="10"/>
      <c r="N53" s="10"/>
      <c r="O53" s="127" t="s">
        <v>156</v>
      </c>
      <c r="P53" s="126" t="s">
        <v>68</v>
      </c>
      <c r="Q53" s="24">
        <v>0.26800000000000002</v>
      </c>
      <c r="R53" s="10"/>
      <c r="S53" s="10"/>
      <c r="T53" s="11"/>
      <c r="U53" s="11"/>
    </row>
    <row r="54" spans="2:21" s="11" customFormat="1" ht="36.75" customHeight="1" thickBot="1" x14ac:dyDescent="0.35">
      <c r="B54" s="254" t="s">
        <v>110</v>
      </c>
      <c r="C54" s="254"/>
      <c r="D54" s="255"/>
      <c r="E54" s="182">
        <f>IF(E46=10,I34*E49/1000,IF(E46=12,I34*E49/1000,IF(E46=15,I34*E49/1000,"X")))</f>
        <v>0</v>
      </c>
      <c r="F54" s="116" t="s">
        <v>124</v>
      </c>
      <c r="G54" s="256" t="s">
        <v>109</v>
      </c>
      <c r="H54" s="257"/>
      <c r="I54" s="257"/>
      <c r="J54" s="257"/>
      <c r="L54" s="10"/>
      <c r="O54" s="25"/>
      <c r="P54" s="215" t="s">
        <v>122</v>
      </c>
      <c r="Q54" s="128">
        <v>0.312</v>
      </c>
      <c r="R54" s="131">
        <f>INDEX(Q51:Q54,P50)</f>
        <v>0.312</v>
      </c>
      <c r="S54" s="10"/>
    </row>
    <row r="55" spans="2:21" s="11" customFormat="1" ht="16.95" customHeight="1" thickBot="1" x14ac:dyDescent="0.5">
      <c r="B55" s="172" t="s">
        <v>58</v>
      </c>
      <c r="C55" s="71"/>
      <c r="D55" s="75"/>
      <c r="E55" s="184">
        <f>E54*R54/1000</f>
        <v>0</v>
      </c>
      <c r="F55" s="116" t="s">
        <v>125</v>
      </c>
      <c r="G55" s="171" t="s">
        <v>108</v>
      </c>
      <c r="H55" s="71"/>
      <c r="I55" s="71"/>
      <c r="J55" s="74"/>
      <c r="L55" s="10"/>
      <c r="N55" s="42">
        <v>1</v>
      </c>
      <c r="O55" s="10"/>
      <c r="P55" s="10"/>
      <c r="Q55" s="10"/>
      <c r="R55" s="20" t="s">
        <v>61</v>
      </c>
      <c r="S55" s="181" t="s">
        <v>176</v>
      </c>
      <c r="T55" s="10"/>
      <c r="U55" s="10"/>
    </row>
    <row r="56" spans="2:21" s="11" customFormat="1" ht="14.25" customHeight="1" x14ac:dyDescent="0.35">
      <c r="B56" s="71"/>
      <c r="C56" s="71"/>
      <c r="D56" s="71"/>
      <c r="E56" s="100"/>
      <c r="F56" s="101"/>
      <c r="G56" s="76"/>
      <c r="H56" s="71"/>
      <c r="I56" s="77"/>
      <c r="J56" s="73"/>
      <c r="L56" s="10"/>
      <c r="N56" s="42">
        <v>2</v>
      </c>
      <c r="O56" s="10"/>
      <c r="P56" s="10"/>
      <c r="Q56" s="10"/>
      <c r="R56" s="124" t="s">
        <v>61</v>
      </c>
      <c r="S56" s="130"/>
    </row>
    <row r="57" spans="2:21" ht="15.6" x14ac:dyDescent="0.35">
      <c r="C57" s="92"/>
      <c r="D57" s="96"/>
      <c r="E57" s="95"/>
      <c r="F57" s="95"/>
      <c r="H57" s="94"/>
      <c r="I57" s="95"/>
      <c r="J57" s="93"/>
      <c r="M57" s="66"/>
      <c r="N57" s="42">
        <v>3</v>
      </c>
      <c r="R57" s="124" t="s">
        <v>61</v>
      </c>
      <c r="S57" s="130"/>
      <c r="T57" s="66"/>
      <c r="U57" s="66"/>
    </row>
    <row r="58" spans="2:21" s="11" customFormat="1" ht="15" customHeight="1" x14ac:dyDescent="0.35">
      <c r="B58" s="231" t="s">
        <v>52</v>
      </c>
      <c r="C58" s="239" t="s">
        <v>54</v>
      </c>
      <c r="D58" s="240"/>
      <c r="E58" s="240"/>
      <c r="F58" s="240"/>
      <c r="G58" s="240"/>
      <c r="H58" s="240"/>
      <c r="I58" s="240"/>
      <c r="J58" s="241"/>
      <c r="L58" s="10"/>
      <c r="N58" s="42">
        <v>4</v>
      </c>
      <c r="O58" s="10"/>
      <c r="P58" s="10"/>
      <c r="Q58" s="10"/>
      <c r="R58" s="25" t="s">
        <v>61</v>
      </c>
      <c r="S58" s="130"/>
    </row>
    <row r="59" spans="2:21" s="11" customFormat="1" ht="15" customHeight="1" x14ac:dyDescent="0.3">
      <c r="B59" s="231" t="s">
        <v>13</v>
      </c>
      <c r="C59" s="242" t="s">
        <v>55</v>
      </c>
      <c r="D59" s="243"/>
      <c r="E59" s="243"/>
      <c r="F59" s="243"/>
      <c r="G59" s="243"/>
      <c r="H59" s="243"/>
      <c r="I59" s="243"/>
      <c r="J59" s="244"/>
      <c r="L59" s="10"/>
      <c r="N59" s="42">
        <v>5</v>
      </c>
      <c r="O59" s="10"/>
      <c r="P59" s="10"/>
      <c r="Q59" s="10"/>
      <c r="R59" s="10"/>
      <c r="S59" s="10"/>
    </row>
    <row r="60" spans="2:21" s="11" customFormat="1" ht="12.6" customHeight="1" x14ac:dyDescent="0.3">
      <c r="B60" s="15"/>
      <c r="C60" s="10"/>
      <c r="D60" s="10"/>
      <c r="E60" s="10"/>
      <c r="F60" s="10"/>
      <c r="G60" s="10"/>
      <c r="H60" s="10"/>
      <c r="I60" s="10"/>
      <c r="J60" s="13"/>
      <c r="L60" s="10"/>
      <c r="N60" s="10"/>
      <c r="O60" s="10"/>
      <c r="P60" s="10"/>
      <c r="Q60" s="10"/>
      <c r="R60" s="10"/>
      <c r="S60" s="10"/>
    </row>
    <row r="61" spans="2:21" s="66" customFormat="1" ht="12.6" customHeight="1" x14ac:dyDescent="0.3">
      <c r="B61" s="15"/>
      <c r="C61" s="10"/>
      <c r="D61" s="10"/>
      <c r="E61" s="10"/>
      <c r="F61" s="10"/>
      <c r="G61" s="10"/>
      <c r="H61" s="10"/>
      <c r="I61" s="10"/>
      <c r="J61" s="13"/>
      <c r="L61" s="10"/>
      <c r="N61" s="10"/>
      <c r="O61" s="10"/>
      <c r="P61" s="10"/>
      <c r="Q61" s="10"/>
      <c r="R61" s="10"/>
      <c r="S61" s="10"/>
    </row>
    <row r="62" spans="2:21" s="11" customFormat="1" ht="12.6" customHeight="1" x14ac:dyDescent="0.3">
      <c r="B62" s="15"/>
      <c r="C62" s="10"/>
      <c r="D62" s="10"/>
      <c r="E62" s="10"/>
      <c r="F62" s="10"/>
      <c r="G62" s="10"/>
      <c r="H62" s="10"/>
      <c r="I62" s="10"/>
      <c r="J62" s="13"/>
      <c r="L62" s="10"/>
      <c r="N62" s="10"/>
      <c r="O62" s="10"/>
      <c r="P62" s="10"/>
      <c r="Q62" s="10"/>
      <c r="R62" s="10"/>
      <c r="S62" s="10"/>
    </row>
    <row r="63" spans="2:21" s="11" customFormat="1" ht="12.6" customHeight="1" x14ac:dyDescent="0.3">
      <c r="B63" s="10"/>
      <c r="C63" s="42"/>
      <c r="D63" s="42"/>
      <c r="E63" s="42"/>
      <c r="F63" s="42"/>
      <c r="G63" s="43"/>
      <c r="H63" s="42"/>
      <c r="I63" s="10"/>
      <c r="J63" s="13"/>
      <c r="L63" s="10"/>
      <c r="N63" s="10"/>
      <c r="O63" s="10"/>
      <c r="P63" s="10"/>
      <c r="Q63" s="10"/>
      <c r="R63" s="10"/>
      <c r="S63" s="10"/>
      <c r="T63" s="66"/>
      <c r="U63" s="66"/>
    </row>
    <row r="64" spans="2:21" s="11" customFormat="1" ht="15" customHeight="1" thickBot="1" x14ac:dyDescent="0.35">
      <c r="B64" s="10" t="s">
        <v>53</v>
      </c>
      <c r="C64" s="272"/>
      <c r="D64" s="273"/>
      <c r="E64" s="44"/>
      <c r="F64" s="44"/>
      <c r="G64" s="45"/>
      <c r="H64" s="44"/>
      <c r="I64" s="44"/>
      <c r="J64" s="44"/>
      <c r="L64" s="10"/>
      <c r="N64" s="10"/>
      <c r="O64" s="10" t="s">
        <v>127</v>
      </c>
      <c r="P64" s="183">
        <f>E68-E69</f>
        <v>0</v>
      </c>
      <c r="Q64" s="10"/>
      <c r="R64" s="10"/>
      <c r="S64" s="10"/>
      <c r="T64" s="66"/>
      <c r="U64" s="66"/>
    </row>
    <row r="65" spans="1:21" s="66" customFormat="1" ht="15" customHeight="1" x14ac:dyDescent="0.3">
      <c r="B65" s="10"/>
      <c r="C65" s="220"/>
      <c r="D65" s="42"/>
      <c r="E65" s="42"/>
      <c r="F65" s="42"/>
      <c r="G65" s="43"/>
      <c r="H65" s="42"/>
      <c r="I65" s="42"/>
      <c r="J65" s="13" t="s">
        <v>52</v>
      </c>
      <c r="L65" s="10"/>
      <c r="N65" s="10"/>
      <c r="O65" s="10"/>
      <c r="P65" s="10"/>
      <c r="Q65" s="10"/>
      <c r="R65" s="10"/>
      <c r="S65" s="10"/>
    </row>
    <row r="66" spans="1:21" s="11" customFormat="1" ht="12.6" customHeight="1" x14ac:dyDescent="0.3">
      <c r="C66" s="42"/>
      <c r="D66" s="42"/>
      <c r="E66" s="42"/>
      <c r="F66" s="42"/>
      <c r="I66" s="10"/>
      <c r="L66" s="10"/>
      <c r="N66" s="10"/>
      <c r="O66" s="10"/>
      <c r="P66" s="10"/>
      <c r="Q66" s="10"/>
      <c r="R66" s="10"/>
      <c r="S66" s="10"/>
      <c r="T66" s="66"/>
      <c r="U66" s="66"/>
    </row>
    <row r="67" spans="1:21" s="66" customFormat="1" ht="15" customHeight="1" x14ac:dyDescent="0.3">
      <c r="B67" s="271" t="s">
        <v>129</v>
      </c>
      <c r="C67" s="271"/>
      <c r="D67" s="216"/>
      <c r="E67" s="216"/>
      <c r="F67" s="216"/>
      <c r="I67" s="10"/>
      <c r="J67" s="13"/>
      <c r="L67" s="10"/>
      <c r="N67" s="10"/>
      <c r="O67" s="10"/>
      <c r="P67" s="10"/>
      <c r="Q67" s="10"/>
      <c r="R67" s="10"/>
      <c r="S67" s="10"/>
    </row>
    <row r="68" spans="1:21" ht="15" customHeight="1" x14ac:dyDescent="0.3">
      <c r="B68" s="217" t="s">
        <v>106</v>
      </c>
      <c r="C68" s="218"/>
      <c r="D68" s="218" t="s">
        <v>67</v>
      </c>
      <c r="E68" s="274">
        <f>L33</f>
        <v>0</v>
      </c>
      <c r="F68" s="275"/>
      <c r="G68" s="219" t="s">
        <v>124</v>
      </c>
      <c r="I68" s="154"/>
      <c r="J68" s="93"/>
      <c r="M68" s="66"/>
      <c r="T68" s="11"/>
      <c r="U68" s="11"/>
    </row>
    <row r="69" spans="1:21" ht="15" customHeight="1" x14ac:dyDescent="0.3">
      <c r="A69" s="153"/>
      <c r="B69" s="218"/>
      <c r="C69" s="218"/>
      <c r="D69" s="218" t="s">
        <v>126</v>
      </c>
      <c r="E69" s="274">
        <f>U40</f>
        <v>0</v>
      </c>
      <c r="F69" s="275"/>
      <c r="G69" s="219" t="s">
        <v>124</v>
      </c>
      <c r="H69" s="155"/>
      <c r="I69" s="154"/>
      <c r="J69" s="93"/>
      <c r="M69" s="66"/>
      <c r="T69" s="11"/>
      <c r="U69" s="11"/>
    </row>
    <row r="70" spans="1:21" s="66" customFormat="1" ht="12.6" customHeight="1" x14ac:dyDescent="0.3">
      <c r="C70" s="42"/>
      <c r="D70" s="42"/>
      <c r="E70" s="42"/>
      <c r="F70" s="42"/>
      <c r="I70" s="10"/>
      <c r="J70" s="13"/>
      <c r="L70" s="10"/>
      <c r="N70" s="10"/>
      <c r="O70" s="10"/>
      <c r="P70" s="10"/>
      <c r="Q70" s="10"/>
      <c r="R70" s="10"/>
      <c r="S70" s="10"/>
      <c r="T70" s="11"/>
      <c r="U70" s="11"/>
    </row>
    <row r="71" spans="1:21" s="66" customFormat="1" ht="12.6" customHeight="1" x14ac:dyDescent="0.3">
      <c r="C71" s="42"/>
      <c r="D71" s="42"/>
      <c r="E71" s="42"/>
      <c r="F71" s="42"/>
      <c r="I71" s="10"/>
      <c r="J71" s="13"/>
      <c r="L71" s="10"/>
      <c r="N71" s="10"/>
      <c r="O71" s="10"/>
      <c r="P71" s="10"/>
      <c r="Q71" s="10"/>
      <c r="R71" s="10"/>
      <c r="S71" s="10"/>
      <c r="T71" s="11"/>
      <c r="U71" s="11"/>
    </row>
    <row r="72" spans="1:21" s="11" customFormat="1" ht="12.6" customHeight="1" x14ac:dyDescent="0.3">
      <c r="B72" s="10"/>
      <c r="C72" s="10"/>
      <c r="D72" s="10"/>
      <c r="E72" s="10"/>
      <c r="F72" s="10"/>
      <c r="G72" s="17"/>
      <c r="H72" s="10"/>
      <c r="I72" s="10"/>
      <c r="J72" s="13"/>
      <c r="L72" s="10"/>
      <c r="N72" s="10"/>
      <c r="O72" s="10"/>
      <c r="P72" s="10"/>
      <c r="Q72" s="10"/>
      <c r="R72" s="10"/>
      <c r="S72" s="10"/>
      <c r="T72" s="10"/>
      <c r="U72" s="10"/>
    </row>
    <row r="73" spans="1:21" s="11" customFormat="1" ht="12.6" hidden="1" customHeight="1" outlineLevel="1" x14ac:dyDescent="0.3">
      <c r="B73" s="245" t="s">
        <v>47</v>
      </c>
      <c r="C73" s="246"/>
      <c r="D73" s="246"/>
      <c r="E73" s="246"/>
      <c r="F73" s="246"/>
      <c r="G73" s="246"/>
      <c r="H73" s="246"/>
      <c r="I73" s="246"/>
      <c r="J73" s="247"/>
      <c r="L73" s="46"/>
      <c r="N73" s="10"/>
      <c r="O73" s="10"/>
      <c r="P73" s="10"/>
      <c r="Q73" s="10"/>
      <c r="R73" s="10"/>
      <c r="S73" s="10"/>
      <c r="T73" s="10"/>
      <c r="U73" s="10"/>
    </row>
    <row r="74" spans="1:21" s="11" customFormat="1" ht="12.6" hidden="1" customHeight="1" outlineLevel="1" x14ac:dyDescent="0.3">
      <c r="B74" s="248"/>
      <c r="C74" s="249"/>
      <c r="D74" s="249"/>
      <c r="E74" s="249"/>
      <c r="F74" s="249"/>
      <c r="G74" s="249"/>
      <c r="H74" s="249"/>
      <c r="I74" s="249"/>
      <c r="J74" s="250"/>
      <c r="L74" s="46"/>
      <c r="N74" s="10"/>
      <c r="O74" s="10"/>
      <c r="P74" s="10"/>
      <c r="Q74" s="10"/>
      <c r="R74" s="10"/>
      <c r="S74" s="10"/>
      <c r="T74" s="10"/>
      <c r="U74" s="10"/>
    </row>
    <row r="75" spans="1:21" s="11" customFormat="1" hidden="1" outlineLevel="1" x14ac:dyDescent="0.3">
      <c r="B75" s="10"/>
      <c r="C75" s="10"/>
      <c r="D75" s="10"/>
      <c r="E75" s="10"/>
      <c r="F75" s="10"/>
      <c r="G75" s="17"/>
      <c r="H75" s="10"/>
      <c r="I75" s="10"/>
      <c r="J75" s="13"/>
      <c r="L75" s="10"/>
      <c r="N75" s="10"/>
      <c r="O75" s="10"/>
      <c r="P75" s="10"/>
      <c r="Q75" s="10"/>
      <c r="R75" s="10"/>
      <c r="S75" s="10"/>
      <c r="T75" s="10"/>
      <c r="U75" s="10"/>
    </row>
    <row r="76" spans="1:21" hidden="1" outlineLevel="1" x14ac:dyDescent="0.3">
      <c r="D76" s="29"/>
      <c r="E76" s="29"/>
      <c r="F76" s="29"/>
      <c r="G76" s="43"/>
      <c r="K76" s="10"/>
      <c r="M76" s="66"/>
    </row>
    <row r="77" spans="1:21" hidden="1" outlineLevel="2" x14ac:dyDescent="0.3">
      <c r="C77" s="13" t="s">
        <v>85</v>
      </c>
      <c r="D77" s="88">
        <f>D21*C21*H21+C22*D22*H22+C23*D23*H23+C24*D24*H24+C25*D25*H25+C26*D26*H26+C32*D32*H32</f>
        <v>0</v>
      </c>
      <c r="E77" s="29" t="s">
        <v>6</v>
      </c>
      <c r="F77" s="89" t="s">
        <v>65</v>
      </c>
      <c r="G77" s="43"/>
      <c r="K77" s="10"/>
      <c r="M77" s="66"/>
    </row>
    <row r="78" spans="1:21" hidden="1" outlineLevel="1" collapsed="1" x14ac:dyDescent="0.3">
      <c r="H78" s="17"/>
      <c r="K78" s="10"/>
    </row>
    <row r="79" spans="1:21" ht="16.2" hidden="1" outlineLevel="1" x14ac:dyDescent="0.3">
      <c r="B79" s="40" t="s">
        <v>48</v>
      </c>
      <c r="K79" s="7" t="s">
        <v>50</v>
      </c>
    </row>
    <row r="80" spans="1:21" ht="6" hidden="1" customHeight="1" outlineLevel="1" thickBot="1" x14ac:dyDescent="0.35">
      <c r="B80" s="49"/>
      <c r="K80" s="10"/>
    </row>
    <row r="81" spans="2:12" hidden="1" outlineLevel="1" x14ac:dyDescent="0.3">
      <c r="D81" s="50" t="s">
        <v>20</v>
      </c>
      <c r="E81" s="268" t="s">
        <v>19</v>
      </c>
      <c r="F81" s="269"/>
      <c r="G81" s="270"/>
      <c r="H81" s="10" t="s">
        <v>91</v>
      </c>
      <c r="I81" s="10" t="s">
        <v>92</v>
      </c>
      <c r="K81" s="10"/>
    </row>
    <row r="82" spans="2:12" ht="15" hidden="1" outlineLevel="1" thickBot="1" x14ac:dyDescent="0.35">
      <c r="D82" s="51" t="s">
        <v>16</v>
      </c>
      <c r="E82" s="112">
        <v>10</v>
      </c>
      <c r="F82" s="113">
        <v>12</v>
      </c>
      <c r="G82" s="114">
        <v>15</v>
      </c>
      <c r="K82" s="10"/>
    </row>
    <row r="83" spans="2:12" ht="14.4" hidden="1" customHeight="1" outlineLevel="1" x14ac:dyDescent="0.3">
      <c r="C83" s="267" t="s">
        <v>18</v>
      </c>
      <c r="D83" s="52">
        <v>15</v>
      </c>
      <c r="E83" s="53">
        <f>2162*24</f>
        <v>51888</v>
      </c>
      <c r="F83" s="54">
        <f>2289*24</f>
        <v>54936</v>
      </c>
      <c r="G83" s="54">
        <f>2376*24</f>
        <v>57024</v>
      </c>
      <c r="I83" s="18"/>
      <c r="K83" s="10"/>
    </row>
    <row r="84" spans="2:12" hidden="1" outlineLevel="1" x14ac:dyDescent="0.3">
      <c r="C84" s="267"/>
      <c r="D84" s="55">
        <v>16</v>
      </c>
      <c r="E84" s="56">
        <f>2355*24</f>
        <v>56520</v>
      </c>
      <c r="F84" s="57">
        <f>2513*24</f>
        <v>60312</v>
      </c>
      <c r="G84" s="57">
        <f>2657*24</f>
        <v>63768</v>
      </c>
      <c r="I84" s="18"/>
      <c r="J84" s="64"/>
      <c r="K84" s="10"/>
    </row>
    <row r="85" spans="2:12" hidden="1" outlineLevel="1" x14ac:dyDescent="0.3">
      <c r="C85" s="267"/>
      <c r="D85" s="55">
        <v>17</v>
      </c>
      <c r="E85" s="56">
        <f>2547*24</f>
        <v>61128</v>
      </c>
      <c r="F85" s="57">
        <f>2736*24</f>
        <v>65664</v>
      </c>
      <c r="G85" s="57">
        <f>2938*24</f>
        <v>70512</v>
      </c>
      <c r="I85" s="18"/>
      <c r="J85" s="64"/>
      <c r="K85" s="10"/>
    </row>
    <row r="86" spans="2:12" hidden="1" outlineLevel="1" x14ac:dyDescent="0.3">
      <c r="C86" s="267"/>
      <c r="D86" s="55">
        <v>18</v>
      </c>
      <c r="E86" s="56">
        <f>2739*24</f>
        <v>65736</v>
      </c>
      <c r="F86" s="57">
        <f>2960*24</f>
        <v>71040</v>
      </c>
      <c r="G86" s="57">
        <f>3220*24</f>
        <v>77280</v>
      </c>
      <c r="I86" s="18"/>
      <c r="J86" s="64"/>
      <c r="K86" s="10"/>
      <c r="L86" s="18"/>
    </row>
    <row r="87" spans="2:12" hidden="1" outlineLevel="1" x14ac:dyDescent="0.3">
      <c r="C87" s="267"/>
      <c r="D87" s="55">
        <v>19</v>
      </c>
      <c r="E87" s="56">
        <f>2932*24</f>
        <v>70368</v>
      </c>
      <c r="F87" s="57">
        <f>3184*24</f>
        <v>76416</v>
      </c>
      <c r="G87" s="57">
        <f>3501*24</f>
        <v>84024</v>
      </c>
      <c r="I87" s="18"/>
      <c r="J87" s="64"/>
      <c r="K87" s="10"/>
      <c r="L87" s="18"/>
    </row>
    <row r="88" spans="2:12" hidden="1" outlineLevel="1" x14ac:dyDescent="0.3">
      <c r="C88" s="267"/>
      <c r="D88" s="55">
        <v>20</v>
      </c>
      <c r="E88" s="56">
        <f>3124*24</f>
        <v>74976</v>
      </c>
      <c r="F88" s="57">
        <f>3407*24</f>
        <v>81768</v>
      </c>
      <c r="G88" s="57">
        <f>3782*24</f>
        <v>90768</v>
      </c>
      <c r="I88" s="18"/>
      <c r="J88" s="64"/>
      <c r="K88" s="10"/>
      <c r="L88" s="18"/>
    </row>
    <row r="89" spans="2:12" hidden="1" outlineLevel="1" x14ac:dyDescent="0.3">
      <c r="C89" s="267"/>
      <c r="D89" s="55">
        <v>21</v>
      </c>
      <c r="E89" s="56">
        <f>3316*24</f>
        <v>79584</v>
      </c>
      <c r="F89" s="57">
        <f>3631*24</f>
        <v>87144</v>
      </c>
      <c r="G89" s="57">
        <f>4063*24</f>
        <v>97512</v>
      </c>
      <c r="I89" s="18"/>
      <c r="J89" s="64"/>
      <c r="K89" s="10"/>
      <c r="L89" s="18"/>
    </row>
    <row r="90" spans="2:12" hidden="1" outlineLevel="1" x14ac:dyDescent="0.3">
      <c r="C90" s="267"/>
      <c r="D90" s="55">
        <v>22</v>
      </c>
      <c r="E90" s="56">
        <f>3508*24</f>
        <v>84192</v>
      </c>
      <c r="F90" s="57">
        <f>3855*24</f>
        <v>92520</v>
      </c>
      <c r="G90" s="57">
        <f>4344*24</f>
        <v>104256</v>
      </c>
      <c r="I90" s="18"/>
      <c r="J90" s="64"/>
      <c r="K90" s="10"/>
      <c r="L90" s="18"/>
    </row>
    <row r="91" spans="2:12" ht="15" hidden="1" outlineLevel="1" thickBot="1" x14ac:dyDescent="0.35">
      <c r="C91" s="267"/>
      <c r="D91" s="58">
        <v>23</v>
      </c>
      <c r="E91" s="56">
        <f>3701*24</f>
        <v>88824</v>
      </c>
      <c r="F91" s="57">
        <f>4079*24</f>
        <v>97896</v>
      </c>
      <c r="G91" s="57">
        <f>4626*24</f>
        <v>111024</v>
      </c>
      <c r="I91" s="18"/>
      <c r="J91" s="64"/>
      <c r="K91" s="10"/>
      <c r="L91" s="18"/>
    </row>
    <row r="92" spans="2:12" hidden="1" outlineLevel="1" x14ac:dyDescent="0.3">
      <c r="B92" s="10" t="s">
        <v>90</v>
      </c>
      <c r="K92" s="10"/>
    </row>
    <row r="93" spans="2:12" hidden="1" outlineLevel="1" x14ac:dyDescent="0.3">
      <c r="B93" s="49" t="s">
        <v>17</v>
      </c>
      <c r="K93" s="10"/>
    </row>
    <row r="94" spans="2:12" collapsed="1" x14ac:dyDescent="0.3"/>
  </sheetData>
  <sheetProtection algorithmName="SHA-512" hashValue="XYnHi6Z+lAzGNvBWjMXSUFDQXINtfkFh46HzdZBRGJs0FPPExJfy/emPNJH7i6AlHl6K5gbvMPZp2FDxT4ESPg==" saltValue="vw4RTBbgx2xtFvTQUZ2xrg==" spinCount="100000" sheet="1" selectLockedCells="1"/>
  <protectedRanges>
    <protectedRange sqref="C15" name="Innentemperatur"/>
    <protectedRange sqref="H21:H32" name="FxFaktoren"/>
    <protectedRange sqref="B21:E32" name="Bauteile"/>
    <protectedRange sqref="E46" name="Heizgrenztemperatur"/>
    <protectedRange sqref="E49:E50" name="Gradtagszahl"/>
    <protectedRange sqref="D55" name="Energieträger"/>
    <protectedRange sqref="C58:J59" name="KontaktAufsteller"/>
    <protectedRange sqref="C11:J13" name="KontaktBauherr"/>
  </protectedRanges>
  <customSheetViews>
    <customSheetView guid="{4AC8902A-637D-407C-BD16-03D7511214FF}" scale="90" fitToPage="1" printArea="1" hiddenRows="1" topLeftCell="B13">
      <selection activeCell="O24" sqref="O24"/>
      <pageMargins left="0.23622047244094491" right="0.23622047244094491" top="0.74803149606299213" bottom="0.74803149606299213" header="0.31496062992125984" footer="0.31496062992125984"/>
      <printOptions horizontalCentered="1"/>
      <pageSetup paperSize="9" scale="68" orientation="portrait" r:id="rId1"/>
      <headerFooter>
        <oddHeader>&amp;LIFB Hamburg, EQ - &amp;A&amp;RAusdruck vom &amp;D</oddHeader>
        <oddFooter>&amp;L&amp;F&amp;RSeite &amp;P von &amp;N</oddFooter>
      </headerFooter>
    </customSheetView>
  </customSheetViews>
  <mergeCells count="20">
    <mergeCell ref="N18:N20"/>
    <mergeCell ref="B45:J45"/>
    <mergeCell ref="C83:C91"/>
    <mergeCell ref="E81:G81"/>
    <mergeCell ref="B67:C67"/>
    <mergeCell ref="C64:D64"/>
    <mergeCell ref="E68:F68"/>
    <mergeCell ref="E69:F69"/>
    <mergeCell ref="B1:J1"/>
    <mergeCell ref="I2:J3"/>
    <mergeCell ref="C58:J58"/>
    <mergeCell ref="C59:J59"/>
    <mergeCell ref="B73:J74"/>
    <mergeCell ref="B4:J4"/>
    <mergeCell ref="B6:J6"/>
    <mergeCell ref="B54:D54"/>
    <mergeCell ref="G54:J54"/>
    <mergeCell ref="C11:J11"/>
    <mergeCell ref="B48:J48"/>
    <mergeCell ref="B49:D49"/>
  </mergeCells>
  <hyperlinks>
    <hyperlink ref="B93" r:id="rId2"/>
  </hyperlinks>
  <printOptions horizontalCentered="1"/>
  <pageMargins left="0.25" right="0.25" top="0.75" bottom="0.75" header="0.3" footer="0.3"/>
  <pageSetup paperSize="9" scale="65" orientation="portrait" r:id="rId3"/>
  <headerFooter>
    <oddHeader>&amp;LIFB Hamburg, EQ - &amp;A&amp;RAusdruck vom &amp;D</oddHeader>
    <oddFooter>&amp;L&amp;F&amp;RSeite &amp;P von &amp;N</oddFooter>
  </headerFooter>
  <ignoredErrors>
    <ignoredError sqref="U29" 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4097" r:id="rId6" name="Drop Down 1">
              <controlPr locked="0" defaultSize="0" autoLine="0" autoPict="0">
                <anchor>
                  <from>
                    <xdr:col>1</xdr:col>
                    <xdr:colOff>0</xdr:colOff>
                    <xdr:row>20</xdr:row>
                    <xdr:rowOff>7620</xdr:rowOff>
                  </from>
                  <to>
                    <xdr:col>1</xdr:col>
                    <xdr:colOff>2087880</xdr:colOff>
                    <xdr:row>20</xdr:row>
                    <xdr:rowOff>198120</xdr:rowOff>
                  </to>
                </anchor>
              </controlPr>
            </control>
          </mc:Choice>
        </mc:AlternateContent>
        <mc:AlternateContent xmlns:mc="http://schemas.openxmlformats.org/markup-compatibility/2006">
          <mc:Choice Requires="x14">
            <control shapeId="4099" r:id="rId7" name="Drop Down 3">
              <controlPr locked="0" defaultSize="0" autoLine="0" autoPict="0">
                <anchor>
                  <from>
                    <xdr:col>1</xdr:col>
                    <xdr:colOff>0</xdr:colOff>
                    <xdr:row>22</xdr:row>
                    <xdr:rowOff>7620</xdr:rowOff>
                  </from>
                  <to>
                    <xdr:col>1</xdr:col>
                    <xdr:colOff>2087880</xdr:colOff>
                    <xdr:row>22</xdr:row>
                    <xdr:rowOff>198120</xdr:rowOff>
                  </to>
                </anchor>
              </controlPr>
            </control>
          </mc:Choice>
        </mc:AlternateContent>
        <mc:AlternateContent xmlns:mc="http://schemas.openxmlformats.org/markup-compatibility/2006">
          <mc:Choice Requires="x14">
            <control shapeId="4100" r:id="rId8" name="Drop Down 4">
              <controlPr locked="0" defaultSize="0" autoLine="0" autoPict="0">
                <anchor>
                  <from>
                    <xdr:col>1</xdr:col>
                    <xdr:colOff>0</xdr:colOff>
                    <xdr:row>23</xdr:row>
                    <xdr:rowOff>7620</xdr:rowOff>
                  </from>
                  <to>
                    <xdr:col>1</xdr:col>
                    <xdr:colOff>2087880</xdr:colOff>
                    <xdr:row>23</xdr:row>
                    <xdr:rowOff>198120</xdr:rowOff>
                  </to>
                </anchor>
              </controlPr>
            </control>
          </mc:Choice>
        </mc:AlternateContent>
        <mc:AlternateContent xmlns:mc="http://schemas.openxmlformats.org/markup-compatibility/2006">
          <mc:Choice Requires="x14">
            <control shapeId="4101" r:id="rId9" name="Drop Down 5">
              <controlPr locked="0" defaultSize="0" autoLine="0" autoPict="0">
                <anchor>
                  <from>
                    <xdr:col>1</xdr:col>
                    <xdr:colOff>0</xdr:colOff>
                    <xdr:row>24</xdr:row>
                    <xdr:rowOff>0</xdr:rowOff>
                  </from>
                  <to>
                    <xdr:col>1</xdr:col>
                    <xdr:colOff>2087880</xdr:colOff>
                    <xdr:row>24</xdr:row>
                    <xdr:rowOff>190500</xdr:rowOff>
                  </to>
                </anchor>
              </controlPr>
            </control>
          </mc:Choice>
        </mc:AlternateContent>
        <mc:AlternateContent xmlns:mc="http://schemas.openxmlformats.org/markup-compatibility/2006">
          <mc:Choice Requires="x14">
            <control shapeId="4133" r:id="rId10" name="Drop Down 37">
              <controlPr locked="0" defaultSize="0" autoLine="0" autoPict="0">
                <anchor>
                  <from>
                    <xdr:col>7</xdr:col>
                    <xdr:colOff>7620</xdr:colOff>
                    <xdr:row>24</xdr:row>
                    <xdr:rowOff>7620</xdr:rowOff>
                  </from>
                  <to>
                    <xdr:col>7</xdr:col>
                    <xdr:colOff>1684020</xdr:colOff>
                    <xdr:row>24</xdr:row>
                    <xdr:rowOff>213360</xdr:rowOff>
                  </to>
                </anchor>
              </controlPr>
            </control>
          </mc:Choice>
        </mc:AlternateContent>
        <mc:AlternateContent xmlns:mc="http://schemas.openxmlformats.org/markup-compatibility/2006">
          <mc:Choice Requires="x14">
            <control shapeId="4137" r:id="rId11" name="Drop Down 41">
              <controlPr locked="0" defaultSize="0" autoLine="0" autoPict="0">
                <anchor moveWithCells="1">
                  <from>
                    <xdr:col>7</xdr:col>
                    <xdr:colOff>7620</xdr:colOff>
                    <xdr:row>20</xdr:row>
                    <xdr:rowOff>22860</xdr:rowOff>
                  </from>
                  <to>
                    <xdr:col>7</xdr:col>
                    <xdr:colOff>1684020</xdr:colOff>
                    <xdr:row>20</xdr:row>
                    <xdr:rowOff>213360</xdr:rowOff>
                  </to>
                </anchor>
              </controlPr>
            </control>
          </mc:Choice>
        </mc:AlternateContent>
        <mc:AlternateContent xmlns:mc="http://schemas.openxmlformats.org/markup-compatibility/2006">
          <mc:Choice Requires="x14">
            <control shapeId="4138" r:id="rId12" name="Drop Down 42">
              <controlPr locked="0" defaultSize="0" autoLine="0" autoPict="0">
                <anchor moveWithCells="1">
                  <from>
                    <xdr:col>7</xdr:col>
                    <xdr:colOff>7620</xdr:colOff>
                    <xdr:row>22</xdr:row>
                    <xdr:rowOff>22860</xdr:rowOff>
                  </from>
                  <to>
                    <xdr:col>7</xdr:col>
                    <xdr:colOff>1684020</xdr:colOff>
                    <xdr:row>22</xdr:row>
                    <xdr:rowOff>213360</xdr:rowOff>
                  </to>
                </anchor>
              </controlPr>
            </control>
          </mc:Choice>
        </mc:AlternateContent>
        <mc:AlternateContent xmlns:mc="http://schemas.openxmlformats.org/markup-compatibility/2006">
          <mc:Choice Requires="x14">
            <control shapeId="4139" r:id="rId13" name="Drop Down 43">
              <controlPr locked="0" defaultSize="0" autoLine="0" autoPict="0">
                <anchor moveWithCells="1">
                  <from>
                    <xdr:col>7</xdr:col>
                    <xdr:colOff>7620</xdr:colOff>
                    <xdr:row>23</xdr:row>
                    <xdr:rowOff>7620</xdr:rowOff>
                  </from>
                  <to>
                    <xdr:col>7</xdr:col>
                    <xdr:colOff>1684020</xdr:colOff>
                    <xdr:row>23</xdr:row>
                    <xdr:rowOff>213360</xdr:rowOff>
                  </to>
                </anchor>
              </controlPr>
            </control>
          </mc:Choice>
        </mc:AlternateContent>
        <mc:AlternateContent xmlns:mc="http://schemas.openxmlformats.org/markup-compatibility/2006">
          <mc:Choice Requires="x14">
            <control shapeId="4140" r:id="rId14" name="Drop Down 44">
              <controlPr locked="0" defaultSize="0" autoLine="0" autoPict="0">
                <anchor moveWithCells="1">
                  <from>
                    <xdr:col>7</xdr:col>
                    <xdr:colOff>7620</xdr:colOff>
                    <xdr:row>25</xdr:row>
                    <xdr:rowOff>22860</xdr:rowOff>
                  </from>
                  <to>
                    <xdr:col>7</xdr:col>
                    <xdr:colOff>1684020</xdr:colOff>
                    <xdr:row>25</xdr:row>
                    <xdr:rowOff>213360</xdr:rowOff>
                  </to>
                </anchor>
              </controlPr>
            </control>
          </mc:Choice>
        </mc:AlternateContent>
        <mc:AlternateContent xmlns:mc="http://schemas.openxmlformats.org/markup-compatibility/2006">
          <mc:Choice Requires="x14">
            <control shapeId="4141" r:id="rId15" name="Drop Down 45">
              <controlPr locked="0" defaultSize="0" autoLine="0" autoPict="0">
                <anchor moveWithCells="1">
                  <from>
                    <xdr:col>7</xdr:col>
                    <xdr:colOff>7620</xdr:colOff>
                    <xdr:row>31</xdr:row>
                    <xdr:rowOff>38100</xdr:rowOff>
                  </from>
                  <to>
                    <xdr:col>7</xdr:col>
                    <xdr:colOff>1684020</xdr:colOff>
                    <xdr:row>32</xdr:row>
                    <xdr:rowOff>0</xdr:rowOff>
                  </to>
                </anchor>
              </controlPr>
            </control>
          </mc:Choice>
        </mc:AlternateContent>
        <mc:AlternateContent xmlns:mc="http://schemas.openxmlformats.org/markup-compatibility/2006">
          <mc:Choice Requires="x14">
            <control shapeId="4142" r:id="rId16" name="Drop Down 46">
              <controlPr locked="0" defaultSize="0" autoLine="0" autoPict="0">
                <anchor>
                  <from>
                    <xdr:col>4</xdr:col>
                    <xdr:colOff>0</xdr:colOff>
                    <xdr:row>46</xdr:row>
                    <xdr:rowOff>30480</xdr:rowOff>
                  </from>
                  <to>
                    <xdr:col>5</xdr:col>
                    <xdr:colOff>7620</xdr:colOff>
                    <xdr:row>50</xdr:row>
                    <xdr:rowOff>0</xdr:rowOff>
                  </to>
                </anchor>
              </controlPr>
            </control>
          </mc:Choice>
        </mc:AlternateContent>
        <mc:AlternateContent xmlns:mc="http://schemas.openxmlformats.org/markup-compatibility/2006">
          <mc:Choice Requires="x14">
            <control shapeId="4143" r:id="rId17" name="Drop Down 47">
              <controlPr locked="0" defaultSize="0" autoLine="0" autoPict="0">
                <anchor moveWithCells="1">
                  <from>
                    <xdr:col>2</xdr:col>
                    <xdr:colOff>297180</xdr:colOff>
                    <xdr:row>54</xdr:row>
                    <xdr:rowOff>0</xdr:rowOff>
                  </from>
                  <to>
                    <xdr:col>3</xdr:col>
                    <xdr:colOff>480060</xdr:colOff>
                    <xdr:row>55</xdr:row>
                    <xdr:rowOff>0</xdr:rowOff>
                  </to>
                </anchor>
              </controlPr>
            </control>
          </mc:Choice>
        </mc:AlternateContent>
        <mc:AlternateContent xmlns:mc="http://schemas.openxmlformats.org/markup-compatibility/2006">
          <mc:Choice Requires="x14">
            <control shapeId="4149" r:id="rId18" name="Drop Down 53">
              <controlPr locked="0" defaultSize="0" autoLine="0" autoPict="0">
                <anchor>
                  <from>
                    <xdr:col>1</xdr:col>
                    <xdr:colOff>0</xdr:colOff>
                    <xdr:row>26</xdr:row>
                    <xdr:rowOff>0</xdr:rowOff>
                  </from>
                  <to>
                    <xdr:col>1</xdr:col>
                    <xdr:colOff>2087880</xdr:colOff>
                    <xdr:row>26</xdr:row>
                    <xdr:rowOff>190500</xdr:rowOff>
                  </to>
                </anchor>
              </controlPr>
            </control>
          </mc:Choice>
        </mc:AlternateContent>
        <mc:AlternateContent xmlns:mc="http://schemas.openxmlformats.org/markup-compatibility/2006">
          <mc:Choice Requires="x14">
            <control shapeId="4157" r:id="rId19" name="Drop Down 61">
              <controlPr locked="0" defaultSize="0" autoLine="0" autoPict="0">
                <anchor moveWithCells="1">
                  <from>
                    <xdr:col>7</xdr:col>
                    <xdr:colOff>7620</xdr:colOff>
                    <xdr:row>29</xdr:row>
                    <xdr:rowOff>30480</xdr:rowOff>
                  </from>
                  <to>
                    <xdr:col>7</xdr:col>
                    <xdr:colOff>1684020</xdr:colOff>
                    <xdr:row>29</xdr:row>
                    <xdr:rowOff>228600</xdr:rowOff>
                  </to>
                </anchor>
              </controlPr>
            </control>
          </mc:Choice>
        </mc:AlternateContent>
        <mc:AlternateContent xmlns:mc="http://schemas.openxmlformats.org/markup-compatibility/2006">
          <mc:Choice Requires="x14">
            <control shapeId="4158" r:id="rId20" name="Drop Down 62">
              <controlPr locked="0" defaultSize="0" autoLine="0" autoPict="0">
                <anchor moveWithCells="1">
                  <from>
                    <xdr:col>7</xdr:col>
                    <xdr:colOff>7620</xdr:colOff>
                    <xdr:row>30</xdr:row>
                    <xdr:rowOff>30480</xdr:rowOff>
                  </from>
                  <to>
                    <xdr:col>7</xdr:col>
                    <xdr:colOff>1684020</xdr:colOff>
                    <xdr:row>30</xdr:row>
                    <xdr:rowOff>228600</xdr:rowOff>
                  </to>
                </anchor>
              </controlPr>
            </control>
          </mc:Choice>
        </mc:AlternateContent>
        <mc:AlternateContent xmlns:mc="http://schemas.openxmlformats.org/markup-compatibility/2006">
          <mc:Choice Requires="x14">
            <control shapeId="4160" r:id="rId21" name="Drop Down 64">
              <controlPr locked="0" defaultSize="0" autoLine="0" autoPict="0">
                <anchor moveWithCells="1">
                  <from>
                    <xdr:col>7</xdr:col>
                    <xdr:colOff>7620</xdr:colOff>
                    <xdr:row>26</xdr:row>
                    <xdr:rowOff>30480</xdr:rowOff>
                  </from>
                  <to>
                    <xdr:col>7</xdr:col>
                    <xdr:colOff>1684020</xdr:colOff>
                    <xdr:row>26</xdr:row>
                    <xdr:rowOff>220980</xdr:rowOff>
                  </to>
                </anchor>
              </controlPr>
            </control>
          </mc:Choice>
        </mc:AlternateContent>
        <mc:AlternateContent xmlns:mc="http://schemas.openxmlformats.org/markup-compatibility/2006">
          <mc:Choice Requires="x14">
            <control shapeId="4161" r:id="rId22" name="Drop Down 65">
              <controlPr locked="0" defaultSize="0" autoLine="0" autoPict="0">
                <anchor moveWithCells="1">
                  <from>
                    <xdr:col>7</xdr:col>
                    <xdr:colOff>7620</xdr:colOff>
                    <xdr:row>27</xdr:row>
                    <xdr:rowOff>30480</xdr:rowOff>
                  </from>
                  <to>
                    <xdr:col>7</xdr:col>
                    <xdr:colOff>1684020</xdr:colOff>
                    <xdr:row>27</xdr:row>
                    <xdr:rowOff>220980</xdr:rowOff>
                  </to>
                </anchor>
              </controlPr>
            </control>
          </mc:Choice>
        </mc:AlternateContent>
        <mc:AlternateContent xmlns:mc="http://schemas.openxmlformats.org/markup-compatibility/2006">
          <mc:Choice Requires="x14">
            <control shapeId="4163" r:id="rId23" name="Drop Down 67">
              <controlPr locked="0" defaultSize="0" autoLine="0" autoPict="0">
                <anchor moveWithCells="1">
                  <from>
                    <xdr:col>7</xdr:col>
                    <xdr:colOff>7620</xdr:colOff>
                    <xdr:row>28</xdr:row>
                    <xdr:rowOff>30480</xdr:rowOff>
                  </from>
                  <to>
                    <xdr:col>7</xdr:col>
                    <xdr:colOff>1684020</xdr:colOff>
                    <xdr:row>28</xdr:row>
                    <xdr:rowOff>220980</xdr:rowOff>
                  </to>
                </anchor>
              </controlPr>
            </control>
          </mc:Choice>
        </mc:AlternateContent>
        <mc:AlternateContent xmlns:mc="http://schemas.openxmlformats.org/markup-compatibility/2006">
          <mc:Choice Requires="x14">
            <control shapeId="4164" r:id="rId24" name="Drop Down 68">
              <controlPr locked="0" defaultSize="0" autoLine="0" autoPict="0">
                <anchor moveWithCells="1">
                  <from>
                    <xdr:col>7</xdr:col>
                    <xdr:colOff>7620</xdr:colOff>
                    <xdr:row>26</xdr:row>
                    <xdr:rowOff>30480</xdr:rowOff>
                  </from>
                  <to>
                    <xdr:col>7</xdr:col>
                    <xdr:colOff>1684020</xdr:colOff>
                    <xdr:row>26</xdr:row>
                    <xdr:rowOff>220980</xdr:rowOff>
                  </to>
                </anchor>
              </controlPr>
            </control>
          </mc:Choice>
        </mc:AlternateContent>
        <mc:AlternateContent xmlns:mc="http://schemas.openxmlformats.org/markup-compatibility/2006">
          <mc:Choice Requires="x14">
            <control shapeId="4165" r:id="rId25" name="Drop Down 69">
              <controlPr locked="0" defaultSize="0" autoLine="0" autoPict="0">
                <anchor moveWithCells="1">
                  <from>
                    <xdr:col>7</xdr:col>
                    <xdr:colOff>7620</xdr:colOff>
                    <xdr:row>27</xdr:row>
                    <xdr:rowOff>30480</xdr:rowOff>
                  </from>
                  <to>
                    <xdr:col>7</xdr:col>
                    <xdr:colOff>1684020</xdr:colOff>
                    <xdr:row>27</xdr:row>
                    <xdr:rowOff>220980</xdr:rowOff>
                  </to>
                </anchor>
              </controlPr>
            </control>
          </mc:Choice>
        </mc:AlternateContent>
        <mc:AlternateContent xmlns:mc="http://schemas.openxmlformats.org/markup-compatibility/2006">
          <mc:Choice Requires="x14">
            <control shapeId="4166" r:id="rId26" name="Drop Down 70">
              <controlPr locked="0" defaultSize="0" autoLine="0" autoPict="0">
                <anchor moveWithCells="1">
                  <from>
                    <xdr:col>7</xdr:col>
                    <xdr:colOff>7620</xdr:colOff>
                    <xdr:row>28</xdr:row>
                    <xdr:rowOff>22860</xdr:rowOff>
                  </from>
                  <to>
                    <xdr:col>7</xdr:col>
                    <xdr:colOff>1684020</xdr:colOff>
                    <xdr:row>28</xdr:row>
                    <xdr:rowOff>213360</xdr:rowOff>
                  </to>
                </anchor>
              </controlPr>
            </control>
          </mc:Choice>
        </mc:AlternateContent>
        <mc:AlternateContent xmlns:mc="http://schemas.openxmlformats.org/markup-compatibility/2006">
          <mc:Choice Requires="x14">
            <control shapeId="4167" r:id="rId27" name="Drop Down 71">
              <controlPr locked="0" defaultSize="0" autoLine="0" autoPict="0">
                <anchor moveWithCells="1">
                  <from>
                    <xdr:col>7</xdr:col>
                    <xdr:colOff>7620</xdr:colOff>
                    <xdr:row>26</xdr:row>
                    <xdr:rowOff>30480</xdr:rowOff>
                  </from>
                  <to>
                    <xdr:col>7</xdr:col>
                    <xdr:colOff>1684020</xdr:colOff>
                    <xdr:row>26</xdr:row>
                    <xdr:rowOff>220980</xdr:rowOff>
                  </to>
                </anchor>
              </controlPr>
            </control>
          </mc:Choice>
        </mc:AlternateContent>
        <mc:AlternateContent xmlns:mc="http://schemas.openxmlformats.org/markup-compatibility/2006">
          <mc:Choice Requires="x14">
            <control shapeId="4168" r:id="rId28" name="Drop Down 72">
              <controlPr locked="0" defaultSize="0" autoLine="0" autoPict="0">
                <anchor moveWithCells="1">
                  <from>
                    <xdr:col>7</xdr:col>
                    <xdr:colOff>7620</xdr:colOff>
                    <xdr:row>27</xdr:row>
                    <xdr:rowOff>22860</xdr:rowOff>
                  </from>
                  <to>
                    <xdr:col>7</xdr:col>
                    <xdr:colOff>1684020</xdr:colOff>
                    <xdr:row>27</xdr:row>
                    <xdr:rowOff>213360</xdr:rowOff>
                  </to>
                </anchor>
              </controlPr>
            </control>
          </mc:Choice>
        </mc:AlternateContent>
        <mc:AlternateContent xmlns:mc="http://schemas.openxmlformats.org/markup-compatibility/2006">
          <mc:Choice Requires="x14">
            <control shapeId="4169" r:id="rId29" name="Drop Down 73">
              <controlPr locked="0" defaultSize="0" autoLine="0" autoPict="0">
                <anchor moveWithCells="1">
                  <from>
                    <xdr:col>7</xdr:col>
                    <xdr:colOff>7620</xdr:colOff>
                    <xdr:row>26</xdr:row>
                    <xdr:rowOff>30480</xdr:rowOff>
                  </from>
                  <to>
                    <xdr:col>7</xdr:col>
                    <xdr:colOff>1684020</xdr:colOff>
                    <xdr:row>26</xdr:row>
                    <xdr:rowOff>220980</xdr:rowOff>
                  </to>
                </anchor>
              </controlPr>
            </control>
          </mc:Choice>
        </mc:AlternateContent>
        <mc:AlternateContent xmlns:mc="http://schemas.openxmlformats.org/markup-compatibility/2006">
          <mc:Choice Requires="x14">
            <control shapeId="4170" r:id="rId30" name="Drop Down 74">
              <controlPr locked="0" defaultSize="0" autoLine="0" autoPict="0">
                <anchor moveWithCells="1">
                  <from>
                    <xdr:col>7</xdr:col>
                    <xdr:colOff>7620</xdr:colOff>
                    <xdr:row>26</xdr:row>
                    <xdr:rowOff>30480</xdr:rowOff>
                  </from>
                  <to>
                    <xdr:col>7</xdr:col>
                    <xdr:colOff>1684020</xdr:colOff>
                    <xdr:row>26</xdr:row>
                    <xdr:rowOff>220980</xdr:rowOff>
                  </to>
                </anchor>
              </controlPr>
            </control>
          </mc:Choice>
        </mc:AlternateContent>
        <mc:AlternateContent xmlns:mc="http://schemas.openxmlformats.org/markup-compatibility/2006">
          <mc:Choice Requires="x14">
            <control shapeId="4171" r:id="rId31" name="Drop Down 75">
              <controlPr locked="0" defaultSize="0" autoLine="0" autoPict="0">
                <anchor moveWithCells="1">
                  <from>
                    <xdr:col>7</xdr:col>
                    <xdr:colOff>7620</xdr:colOff>
                    <xdr:row>26</xdr:row>
                    <xdr:rowOff>22860</xdr:rowOff>
                  </from>
                  <to>
                    <xdr:col>7</xdr:col>
                    <xdr:colOff>1684020</xdr:colOff>
                    <xdr:row>26</xdr:row>
                    <xdr:rowOff>213360</xdr:rowOff>
                  </to>
                </anchor>
              </controlPr>
            </control>
          </mc:Choice>
        </mc:AlternateContent>
        <mc:AlternateContent xmlns:mc="http://schemas.openxmlformats.org/markup-compatibility/2006">
          <mc:Choice Requires="x14">
            <control shapeId="4173" r:id="rId32" name="Drop Down 77">
              <controlPr locked="0" defaultSize="0" autoLine="0" autoPict="0">
                <anchor>
                  <from>
                    <xdr:col>1</xdr:col>
                    <xdr:colOff>0</xdr:colOff>
                    <xdr:row>27</xdr:row>
                    <xdr:rowOff>0</xdr:rowOff>
                  </from>
                  <to>
                    <xdr:col>1</xdr:col>
                    <xdr:colOff>2087880</xdr:colOff>
                    <xdr:row>27</xdr:row>
                    <xdr:rowOff>190500</xdr:rowOff>
                  </to>
                </anchor>
              </controlPr>
            </control>
          </mc:Choice>
        </mc:AlternateContent>
        <mc:AlternateContent xmlns:mc="http://schemas.openxmlformats.org/markup-compatibility/2006">
          <mc:Choice Requires="x14">
            <control shapeId="4175" r:id="rId33" name="Drop Down 79">
              <controlPr locked="0" defaultSize="0" autoLine="0" autoPict="0">
                <anchor>
                  <from>
                    <xdr:col>1</xdr:col>
                    <xdr:colOff>0</xdr:colOff>
                    <xdr:row>28</xdr:row>
                    <xdr:rowOff>0</xdr:rowOff>
                  </from>
                  <to>
                    <xdr:col>1</xdr:col>
                    <xdr:colOff>2087880</xdr:colOff>
                    <xdr:row>28</xdr:row>
                    <xdr:rowOff>190500</xdr:rowOff>
                  </to>
                </anchor>
              </controlPr>
            </control>
          </mc:Choice>
        </mc:AlternateContent>
        <mc:AlternateContent xmlns:mc="http://schemas.openxmlformats.org/markup-compatibility/2006">
          <mc:Choice Requires="x14">
            <control shapeId="4176" r:id="rId34" name="Drop Down 80">
              <controlPr locked="0" defaultSize="0" autoLine="0" autoPict="0">
                <anchor>
                  <from>
                    <xdr:col>1</xdr:col>
                    <xdr:colOff>0</xdr:colOff>
                    <xdr:row>29</xdr:row>
                    <xdr:rowOff>0</xdr:rowOff>
                  </from>
                  <to>
                    <xdr:col>1</xdr:col>
                    <xdr:colOff>2087880</xdr:colOff>
                    <xdr:row>29</xdr:row>
                    <xdr:rowOff>190500</xdr:rowOff>
                  </to>
                </anchor>
              </controlPr>
            </control>
          </mc:Choice>
        </mc:AlternateContent>
        <mc:AlternateContent xmlns:mc="http://schemas.openxmlformats.org/markup-compatibility/2006">
          <mc:Choice Requires="x14">
            <control shapeId="4178" r:id="rId35" name="Drop Down 82">
              <controlPr locked="0" defaultSize="0" autoLine="0" autoPict="0">
                <anchor>
                  <from>
                    <xdr:col>1</xdr:col>
                    <xdr:colOff>0</xdr:colOff>
                    <xdr:row>25</xdr:row>
                    <xdr:rowOff>7620</xdr:rowOff>
                  </from>
                  <to>
                    <xdr:col>1</xdr:col>
                    <xdr:colOff>2087880</xdr:colOff>
                    <xdr:row>25</xdr:row>
                    <xdr:rowOff>198120</xdr:rowOff>
                  </to>
                </anchor>
              </controlPr>
            </control>
          </mc:Choice>
        </mc:AlternateContent>
        <mc:AlternateContent xmlns:mc="http://schemas.openxmlformats.org/markup-compatibility/2006">
          <mc:Choice Requires="x14">
            <control shapeId="4179" r:id="rId36" name="Drop Down 83">
              <controlPr locked="0" defaultSize="0" autoLine="0" autoPict="0">
                <anchor>
                  <from>
                    <xdr:col>1</xdr:col>
                    <xdr:colOff>0</xdr:colOff>
                    <xdr:row>21</xdr:row>
                    <xdr:rowOff>0</xdr:rowOff>
                  </from>
                  <to>
                    <xdr:col>1</xdr:col>
                    <xdr:colOff>2087880</xdr:colOff>
                    <xdr:row>21</xdr:row>
                    <xdr:rowOff>198120</xdr:rowOff>
                  </to>
                </anchor>
              </controlPr>
            </control>
          </mc:Choice>
        </mc:AlternateContent>
        <mc:AlternateContent xmlns:mc="http://schemas.openxmlformats.org/markup-compatibility/2006">
          <mc:Choice Requires="x14">
            <control shapeId="4181" r:id="rId37" name="Drop Down 85">
              <controlPr locked="0" defaultSize="0" autoLine="0" autoPict="0">
                <anchor moveWithCells="1">
                  <from>
                    <xdr:col>7</xdr:col>
                    <xdr:colOff>7620</xdr:colOff>
                    <xdr:row>21</xdr:row>
                    <xdr:rowOff>22860</xdr:rowOff>
                  </from>
                  <to>
                    <xdr:col>7</xdr:col>
                    <xdr:colOff>1684020</xdr:colOff>
                    <xdr:row>21</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10"/>
  <sheetViews>
    <sheetView workbookViewId="0">
      <selection activeCell="C10" sqref="C10"/>
    </sheetView>
  </sheetViews>
  <sheetFormatPr baseColWidth="10" defaultRowHeight="14.4" x14ac:dyDescent="0.3"/>
  <cols>
    <col min="2" max="2" width="91.5546875" customWidth="1"/>
  </cols>
  <sheetData>
    <row r="1" spans="1:2" ht="15.6" x14ac:dyDescent="0.3">
      <c r="A1" s="173" t="s">
        <v>111</v>
      </c>
    </row>
    <row r="2" spans="1:2" ht="57.6" x14ac:dyDescent="0.3">
      <c r="B2" s="174" t="s">
        <v>161</v>
      </c>
    </row>
    <row r="3" spans="1:2" ht="15.6" x14ac:dyDescent="0.3">
      <c r="A3" s="173" t="s">
        <v>112</v>
      </c>
    </row>
    <row r="4" spans="1:2" ht="57.6" x14ac:dyDescent="0.3">
      <c r="B4" s="174" t="s">
        <v>162</v>
      </c>
    </row>
    <row r="6" spans="1:2" ht="15.6" x14ac:dyDescent="0.3">
      <c r="A6" s="173" t="s">
        <v>96</v>
      </c>
    </row>
    <row r="7" spans="1:2" x14ac:dyDescent="0.3">
      <c r="B7" s="174" t="s">
        <v>113</v>
      </c>
    </row>
    <row r="10" spans="1:2" ht="28.8" x14ac:dyDescent="0.3">
      <c r="A10" s="203" t="s">
        <v>153</v>
      </c>
      <c r="B10" s="174" t="s">
        <v>160</v>
      </c>
    </row>
  </sheetData>
  <sheetProtection password="DF14" sheet="1" objects="1" scenarios="1" selectLockedCells="1" selectUnlockedCells="1"/>
  <customSheetViews>
    <customSheetView guid="{4AC8902A-637D-407C-BD16-03D7511214FF}">
      <selection activeCell="F5" sqref="F5"/>
      <pageMargins left="0.7" right="0.7" top="0.78740157499999996" bottom="0.78740157499999996" header="0.3" footer="0.3"/>
      <pageSetup paperSize="9" orientation="portrait" r:id="rId1"/>
    </customSheetView>
  </customSheetView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E15"/>
  <sheetViews>
    <sheetView topLeftCell="A4" workbookViewId="0">
      <selection activeCell="D15" sqref="D15"/>
    </sheetView>
  </sheetViews>
  <sheetFormatPr baseColWidth="10" defaultColWidth="11.44140625" defaultRowHeight="13.2" x14ac:dyDescent="0.25"/>
  <cols>
    <col min="1" max="3" width="11.44140625" style="179"/>
    <col min="4" max="4" width="87.44140625" style="179" customWidth="1"/>
    <col min="5" max="16384" width="11.44140625" style="179"/>
  </cols>
  <sheetData>
    <row r="1" spans="1:5" s="175" customFormat="1" x14ac:dyDescent="0.25">
      <c r="A1" s="175" t="s">
        <v>114</v>
      </c>
      <c r="B1" s="175" t="s">
        <v>115</v>
      </c>
      <c r="C1" s="175" t="s">
        <v>116</v>
      </c>
      <c r="D1" s="175" t="s">
        <v>117</v>
      </c>
      <c r="E1" s="175" t="s">
        <v>164</v>
      </c>
    </row>
    <row r="2" spans="1:5" ht="26.4" x14ac:dyDescent="0.25">
      <c r="A2" s="176" t="s">
        <v>118</v>
      </c>
      <c r="B2" s="176" t="s">
        <v>119</v>
      </c>
      <c r="C2" s="177">
        <v>42243</v>
      </c>
      <c r="D2" s="178" t="s">
        <v>120</v>
      </c>
    </row>
    <row r="3" spans="1:5" ht="26.4" x14ac:dyDescent="0.25">
      <c r="A3" s="179" t="s">
        <v>121</v>
      </c>
      <c r="B3" s="179" t="s">
        <v>119</v>
      </c>
      <c r="C3" s="177">
        <v>42320</v>
      </c>
      <c r="D3" s="180" t="s">
        <v>131</v>
      </c>
    </row>
    <row r="4" spans="1:5" x14ac:dyDescent="0.25">
      <c r="A4" s="179" t="s">
        <v>130</v>
      </c>
      <c r="B4" s="179" t="s">
        <v>119</v>
      </c>
      <c r="C4" s="177">
        <v>42390</v>
      </c>
      <c r="D4" s="179" t="s">
        <v>132</v>
      </c>
    </row>
    <row r="5" spans="1:5" x14ac:dyDescent="0.25">
      <c r="A5" s="179" t="s">
        <v>133</v>
      </c>
      <c r="B5" s="179" t="s">
        <v>134</v>
      </c>
      <c r="C5" s="177">
        <v>42425</v>
      </c>
      <c r="D5" s="179" t="s">
        <v>135</v>
      </c>
    </row>
    <row r="6" spans="1:5" x14ac:dyDescent="0.25">
      <c r="A6" s="179" t="s">
        <v>137</v>
      </c>
      <c r="B6" s="179" t="s">
        <v>119</v>
      </c>
      <c r="C6" s="177">
        <v>42635</v>
      </c>
      <c r="D6" s="179" t="s">
        <v>138</v>
      </c>
    </row>
    <row r="7" spans="1:5" x14ac:dyDescent="0.25">
      <c r="A7" s="179" t="s">
        <v>139</v>
      </c>
      <c r="B7" s="179" t="s">
        <v>119</v>
      </c>
      <c r="C7" s="177">
        <v>42674</v>
      </c>
      <c r="D7" s="179" t="s">
        <v>140</v>
      </c>
    </row>
    <row r="8" spans="1:5" x14ac:dyDescent="0.25">
      <c r="A8" s="179" t="s">
        <v>141</v>
      </c>
      <c r="B8" s="179" t="s">
        <v>150</v>
      </c>
      <c r="C8" s="177">
        <v>42676</v>
      </c>
      <c r="D8" s="179" t="s">
        <v>142</v>
      </c>
    </row>
    <row r="9" spans="1:5" x14ac:dyDescent="0.25">
      <c r="A9" s="179" t="s">
        <v>151</v>
      </c>
      <c r="B9" s="179" t="s">
        <v>150</v>
      </c>
      <c r="C9" s="177">
        <v>42683</v>
      </c>
      <c r="D9" s="179" t="s">
        <v>152</v>
      </c>
    </row>
    <row r="10" spans="1:5" x14ac:dyDescent="0.25">
      <c r="A10" s="179" t="s">
        <v>154</v>
      </c>
      <c r="B10" s="179" t="s">
        <v>119</v>
      </c>
      <c r="C10" s="177">
        <v>42794</v>
      </c>
      <c r="D10" s="179" t="s">
        <v>155</v>
      </c>
    </row>
    <row r="11" spans="1:5" ht="26.4" x14ac:dyDescent="0.25">
      <c r="A11" s="179" t="s">
        <v>158</v>
      </c>
      <c r="B11" s="179" t="s">
        <v>159</v>
      </c>
      <c r="C11" s="177">
        <v>43111</v>
      </c>
      <c r="D11" s="180" t="s">
        <v>163</v>
      </c>
    </row>
    <row r="12" spans="1:5" ht="39.6" x14ac:dyDescent="0.25">
      <c r="B12" s="179" t="s">
        <v>134</v>
      </c>
      <c r="C12" s="177">
        <v>43584</v>
      </c>
      <c r="D12" s="180" t="s">
        <v>165</v>
      </c>
    </row>
    <row r="13" spans="1:5" ht="145.19999999999999" x14ac:dyDescent="0.25">
      <c r="A13" s="179" t="s">
        <v>171</v>
      </c>
      <c r="B13" s="179" t="s">
        <v>172</v>
      </c>
      <c r="C13" s="177">
        <v>43915</v>
      </c>
      <c r="D13" s="180" t="s">
        <v>173</v>
      </c>
    </row>
    <row r="14" spans="1:5" ht="26.4" x14ac:dyDescent="0.25">
      <c r="A14" s="179" t="s">
        <v>177</v>
      </c>
      <c r="B14" s="179" t="s">
        <v>172</v>
      </c>
      <c r="C14" s="177">
        <v>44005</v>
      </c>
      <c r="D14" s="180" t="s">
        <v>178</v>
      </c>
    </row>
    <row r="15" spans="1:5" ht="26.4" x14ac:dyDescent="0.25">
      <c r="A15" s="179" t="s">
        <v>179</v>
      </c>
      <c r="B15" s="179" t="s">
        <v>172</v>
      </c>
      <c r="C15" s="177">
        <v>44348</v>
      </c>
      <c r="D15" s="180" t="s">
        <v>180</v>
      </c>
    </row>
  </sheetData>
  <sheetProtection selectLockedCells="1" selectUnlockedCells="1"/>
  <customSheetViews>
    <customSheetView guid="{4AC8902A-637D-407C-BD16-03D7511214FF}">
      <selection activeCell="F5" sqref="F5"/>
      <pageMargins left="0.7" right="0.7" top="0.78740157499999996" bottom="0.78740157499999996" header="0.3" footer="0.3"/>
      <pageSetup paperSize="9" orientation="portrait" r:id="rId1"/>
    </customSheetView>
  </customSheetViews>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2:K40"/>
  <sheetViews>
    <sheetView topLeftCell="A13" workbookViewId="0">
      <selection activeCell="L14" sqref="L14"/>
    </sheetView>
  </sheetViews>
  <sheetFormatPr baseColWidth="10" defaultRowHeight="14.4" x14ac:dyDescent="0.3"/>
  <sheetData>
    <row r="22" spans="1:3" x14ac:dyDescent="0.3">
      <c r="A22" t="s">
        <v>37</v>
      </c>
    </row>
    <row r="29" spans="1:3" x14ac:dyDescent="0.3">
      <c r="A29" t="s">
        <v>38</v>
      </c>
    </row>
    <row r="30" spans="1:3" ht="16.2" x14ac:dyDescent="0.3">
      <c r="B30" t="s">
        <v>39</v>
      </c>
      <c r="C30" t="s">
        <v>89</v>
      </c>
    </row>
    <row r="31" spans="1:3" ht="16.2" x14ac:dyDescent="0.3">
      <c r="B31" t="s">
        <v>40</v>
      </c>
      <c r="C31" t="s">
        <v>88</v>
      </c>
    </row>
    <row r="32" spans="1:3" ht="16.2" x14ac:dyDescent="0.3">
      <c r="B32" t="s">
        <v>41</v>
      </c>
      <c r="C32" t="s">
        <v>87</v>
      </c>
    </row>
    <row r="33" spans="2:11" x14ac:dyDescent="0.3">
      <c r="I33" t="s">
        <v>45</v>
      </c>
    </row>
    <row r="34" spans="2:11" x14ac:dyDescent="0.3">
      <c r="B34" s="7" t="s">
        <v>44</v>
      </c>
      <c r="G34" s="1"/>
      <c r="I34" s="4" t="s">
        <v>32</v>
      </c>
      <c r="K34" s="3"/>
    </row>
    <row r="35" spans="2:11" x14ac:dyDescent="0.3">
      <c r="D35" s="8" t="s">
        <v>26</v>
      </c>
      <c r="E35" s="276" t="s">
        <v>8</v>
      </c>
      <c r="F35" s="276"/>
      <c r="G35" s="276"/>
      <c r="H35" s="9">
        <v>1</v>
      </c>
      <c r="I35" s="4">
        <v>1</v>
      </c>
      <c r="K35" s="3"/>
    </row>
    <row r="36" spans="2:11" x14ac:dyDescent="0.3">
      <c r="D36" s="2" t="s">
        <v>27</v>
      </c>
      <c r="E36" s="276" t="s">
        <v>9</v>
      </c>
      <c r="F36" s="276"/>
      <c r="G36" s="276"/>
      <c r="H36" s="9">
        <v>0.55000000000000004</v>
      </c>
      <c r="I36" s="4">
        <v>0.5</v>
      </c>
      <c r="K36" s="3"/>
    </row>
    <row r="37" spans="2:11" x14ac:dyDescent="0.3">
      <c r="E37" s="276" t="s">
        <v>10</v>
      </c>
      <c r="F37" s="276"/>
      <c r="G37" s="276"/>
      <c r="H37" s="9">
        <v>0.6</v>
      </c>
      <c r="I37" s="5" t="s">
        <v>34</v>
      </c>
      <c r="K37" s="3"/>
    </row>
    <row r="38" spans="2:11" x14ac:dyDescent="0.3">
      <c r="E38" s="276" t="s">
        <v>11</v>
      </c>
      <c r="F38" s="276"/>
      <c r="G38" s="276"/>
      <c r="H38" s="9">
        <v>0.35</v>
      </c>
      <c r="I38" s="6" t="s">
        <v>33</v>
      </c>
      <c r="K38" s="3"/>
    </row>
    <row r="39" spans="2:11" x14ac:dyDescent="0.3">
      <c r="E39" s="276" t="s">
        <v>12</v>
      </c>
      <c r="F39" s="276"/>
      <c r="G39" s="276"/>
      <c r="H39" s="9">
        <v>0.8</v>
      </c>
      <c r="I39" s="4">
        <v>0.8</v>
      </c>
      <c r="K39" s="3"/>
    </row>
    <row r="40" spans="2:11" x14ac:dyDescent="0.3">
      <c r="H40" t="s">
        <v>64</v>
      </c>
    </row>
  </sheetData>
  <customSheetViews>
    <customSheetView guid="{4AC8902A-637D-407C-BD16-03D7511214FF}" state="hidden" topLeftCell="A13">
      <selection activeCell="L14" sqref="L14"/>
      <pageMargins left="0.7" right="0.7" top="0.78740157499999996" bottom="0.78740157499999996" header="0.3" footer="0.3"/>
    </customSheetView>
  </customSheetViews>
  <mergeCells count="5">
    <mergeCell ref="E35:G35"/>
    <mergeCell ref="E36:G36"/>
    <mergeCell ref="E37:G37"/>
    <mergeCell ref="E38:G38"/>
    <mergeCell ref="E39:G39"/>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vereinfachte Berechnung FR NWG </vt:lpstr>
      <vt:lpstr>Anwenderhinweise</vt:lpstr>
      <vt:lpstr>Version</vt:lpstr>
      <vt:lpstr>WK Datenquellen</vt:lpstr>
      <vt:lpstr>'vereinfachte Berechnung FR NWG '!Druckbereich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Schwarz, Carl</dc:creator>
  <cp:lastModifiedBy>Schwarz, Carl</cp:lastModifiedBy>
  <cp:lastPrinted>2020-04-29T14:40:03Z</cp:lastPrinted>
  <dcterms:created xsi:type="dcterms:W3CDTF">2011-11-24T13:12:09Z</dcterms:created>
  <dcterms:modified xsi:type="dcterms:W3CDTF">2021-06-01T10:59:57Z</dcterms:modified>
</cp:coreProperties>
</file>